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0" windowHeight="1170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МО'!$15:$15</definedName>
    <definedName name="_xlnm.Print_Area" localSheetId="0">'Смета 12 гр. ТЕР МО'!$A$1:$E$26</definedName>
  </definedNames>
  <calcPr calcId="145621"/>
</workbook>
</file>

<file path=xl/calcChain.xml><?xml version="1.0" encoding="utf-8"?>
<calcChain xmlns="http://schemas.openxmlformats.org/spreadsheetml/2006/main">
  <c r="GX32" i="1" l="1"/>
  <c r="GX33" i="1"/>
  <c r="I34" i="1"/>
  <c r="GX34" i="1" s="1"/>
  <c r="I35" i="1"/>
  <c r="GX35" i="1"/>
  <c r="GX36" i="1"/>
  <c r="GX68" i="1"/>
  <c r="GX69" i="1"/>
  <c r="GX70" i="1"/>
  <c r="GX71" i="1"/>
  <c r="GX74" i="1"/>
  <c r="GX75" i="1"/>
  <c r="GX76" i="1"/>
  <c r="GX77" i="1"/>
  <c r="GX78" i="1"/>
  <c r="GX79" i="1"/>
  <c r="GX80" i="1"/>
  <c r="GX81" i="1"/>
  <c r="GX72" i="1"/>
  <c r="GX116" i="1"/>
  <c r="I117" i="1"/>
  <c r="GX117" i="1" s="1"/>
  <c r="GX123" i="1"/>
  <c r="I124" i="1"/>
  <c r="GX124" i="1" s="1"/>
  <c r="I125" i="1"/>
  <c r="GX125" i="1" s="1"/>
  <c r="GX193" i="1"/>
  <c r="GX195" i="1"/>
  <c r="GX196" i="1"/>
  <c r="S20" i="5"/>
  <c r="R20" i="5"/>
  <c r="Q20" i="5"/>
  <c r="P20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1" i="3"/>
  <c r="CY1" i="3"/>
  <c r="CZ1" i="3"/>
  <c r="DA1" i="3"/>
  <c r="A2" i="3"/>
  <c r="CY2" i="3"/>
  <c r="CZ2" i="3"/>
  <c r="DA2" i="3"/>
  <c r="A3" i="3"/>
  <c r="CY3" i="3"/>
  <c r="CZ3" i="3"/>
  <c r="DA3" i="3"/>
  <c r="A4" i="3"/>
  <c r="CY4" i="3"/>
  <c r="CZ4" i="3"/>
  <c r="DA4" i="3"/>
  <c r="A5" i="3"/>
  <c r="CY5" i="3"/>
  <c r="CZ5" i="3"/>
  <c r="DA5" i="3"/>
  <c r="A6" i="3"/>
  <c r="CY6" i="3"/>
  <c r="CZ6" i="3"/>
  <c r="DA6" i="3"/>
  <c r="A7" i="3"/>
  <c r="CY7" i="3"/>
  <c r="CZ7" i="3"/>
  <c r="DA7" i="3"/>
  <c r="A8" i="3"/>
  <c r="CY8" i="3"/>
  <c r="CZ8" i="3"/>
  <c r="DA8" i="3"/>
  <c r="A9" i="3"/>
  <c r="CY9" i="3"/>
  <c r="CZ9" i="3"/>
  <c r="DA9" i="3"/>
  <c r="A10" i="3"/>
  <c r="CY10" i="3"/>
  <c r="CZ10" i="3"/>
  <c r="DA10" i="3"/>
  <c r="A11" i="3"/>
  <c r="CY11" i="3"/>
  <c r="CZ11" i="3"/>
  <c r="DA11" i="3"/>
  <c r="A12" i="3"/>
  <c r="CY12" i="3"/>
  <c r="CZ12" i="3"/>
  <c r="DA12" i="3"/>
  <c r="A13" i="3"/>
  <c r="CY13" i="3"/>
  <c r="CZ13" i="3"/>
  <c r="DA13" i="3"/>
  <c r="A14" i="3"/>
  <c r="CY14" i="3"/>
  <c r="CZ14" i="3"/>
  <c r="DA14" i="3"/>
  <c r="A15" i="3"/>
  <c r="CY15" i="3"/>
  <c r="CZ15" i="3"/>
  <c r="DA15" i="3"/>
  <c r="A16" i="3"/>
  <c r="CY16" i="3"/>
  <c r="CZ16" i="3"/>
  <c r="DA16" i="3"/>
  <c r="A17" i="3"/>
  <c r="CY17" i="3"/>
  <c r="CZ17" i="3"/>
  <c r="DA17" i="3"/>
  <c r="A18" i="3"/>
  <c r="CY18" i="3"/>
  <c r="CZ18" i="3"/>
  <c r="DA18" i="3"/>
  <c r="A19" i="3"/>
  <c r="CY19" i="3"/>
  <c r="CZ19" i="3"/>
  <c r="DA19" i="3"/>
  <c r="A20" i="3"/>
  <c r="CY20" i="3"/>
  <c r="CZ20" i="3"/>
  <c r="DA20" i="3"/>
  <c r="A21" i="3"/>
  <c r="CY21" i="3"/>
  <c r="CZ21" i="3"/>
  <c r="DA21" i="3"/>
  <c r="A22" i="3"/>
  <c r="CY22" i="3"/>
  <c r="CZ22" i="3"/>
  <c r="DA22" i="3"/>
  <c r="A23" i="3"/>
  <c r="CY23" i="3"/>
  <c r="CZ23" i="3"/>
  <c r="DA23" i="3"/>
  <c r="A24" i="3"/>
  <c r="CY24" i="3"/>
  <c r="CZ24" i="3"/>
  <c r="DA24" i="3"/>
  <c r="A25" i="3"/>
  <c r="CY25" i="3"/>
  <c r="CZ25" i="3"/>
  <c r="DA25" i="3"/>
  <c r="A26" i="3"/>
  <c r="CY26" i="3"/>
  <c r="CZ26" i="3"/>
  <c r="DA26" i="3"/>
  <c r="A27" i="3"/>
  <c r="CY27" i="3"/>
  <c r="CZ27" i="3"/>
  <c r="DA27" i="3"/>
  <c r="A28" i="3"/>
  <c r="CY28" i="3"/>
  <c r="CZ28" i="3"/>
  <c r="DA28" i="3"/>
  <c r="A29" i="3"/>
  <c r="CY29" i="3"/>
  <c r="CZ29" i="3"/>
  <c r="DA29" i="3"/>
  <c r="A30" i="3"/>
  <c r="CY30" i="3"/>
  <c r="CZ30" i="3"/>
  <c r="DA30" i="3"/>
  <c r="A31" i="3"/>
  <c r="CY31" i="3"/>
  <c r="CZ31" i="3"/>
  <c r="DA31" i="3"/>
  <c r="A32" i="3"/>
  <c r="CY32" i="3"/>
  <c r="CZ32" i="3"/>
  <c r="DA32" i="3"/>
  <c r="A33" i="3"/>
  <c r="CY33" i="3"/>
  <c r="CZ33" i="3"/>
  <c r="DA33" i="3"/>
  <c r="A34" i="3"/>
  <c r="CY34" i="3"/>
  <c r="CZ34" i="3"/>
  <c r="DA34" i="3"/>
  <c r="A35" i="3"/>
  <c r="CY35" i="3"/>
  <c r="CZ35" i="3"/>
  <c r="DA35" i="3"/>
  <c r="A36" i="3"/>
  <c r="CY36" i="3"/>
  <c r="CZ36" i="3"/>
  <c r="DA36" i="3"/>
  <c r="A37" i="3"/>
  <c r="CY37" i="3"/>
  <c r="CZ37" i="3"/>
  <c r="DA37" i="3"/>
  <c r="A38" i="3"/>
  <c r="CY38" i="3"/>
  <c r="CZ38" i="3"/>
  <c r="DA38" i="3"/>
  <c r="A39" i="3"/>
  <c r="CY39" i="3"/>
  <c r="CZ39" i="3"/>
  <c r="DA39" i="3"/>
  <c r="A40" i="3"/>
  <c r="CY40" i="3"/>
  <c r="CZ40" i="3"/>
  <c r="DA40" i="3"/>
  <c r="A41" i="3"/>
  <c r="CY41" i="3"/>
  <c r="CZ41" i="3"/>
  <c r="DA41" i="3"/>
  <c r="A42" i="3"/>
  <c r="CY42" i="3"/>
  <c r="CZ42" i="3"/>
  <c r="DA42" i="3"/>
  <c r="A43" i="3"/>
  <c r="CY43" i="3"/>
  <c r="CZ43" i="3"/>
  <c r="DA43" i="3"/>
  <c r="A44" i="3"/>
  <c r="CY44" i="3"/>
  <c r="CZ44" i="3"/>
  <c r="DA44" i="3"/>
  <c r="A45" i="3"/>
  <c r="CY45" i="3"/>
  <c r="CZ45" i="3"/>
  <c r="DA45" i="3"/>
  <c r="A46" i="3"/>
  <c r="CY46" i="3"/>
  <c r="CZ46" i="3"/>
  <c r="DA46" i="3"/>
  <c r="A47" i="3"/>
  <c r="CY47" i="3"/>
  <c r="CZ47" i="3"/>
  <c r="DA47" i="3"/>
  <c r="A48" i="3"/>
  <c r="CY48" i="3"/>
  <c r="CZ48" i="3"/>
  <c r="DA48" i="3"/>
  <c r="A49" i="3"/>
  <c r="CY49" i="3"/>
  <c r="CZ49" i="3"/>
  <c r="DA49" i="3"/>
  <c r="A50" i="3"/>
  <c r="CY50" i="3"/>
  <c r="CZ50" i="3"/>
  <c r="DA50" i="3"/>
  <c r="A51" i="3"/>
  <c r="CY51" i="3"/>
  <c r="CZ51" i="3"/>
  <c r="DA51" i="3"/>
  <c r="A52" i="3"/>
  <c r="CY52" i="3"/>
  <c r="CZ52" i="3"/>
  <c r="DA52" i="3"/>
  <c r="A53" i="3"/>
  <c r="CY53" i="3"/>
  <c r="CZ53" i="3"/>
  <c r="DA53" i="3"/>
  <c r="A54" i="3"/>
  <c r="CY54" i="3"/>
  <c r="CZ54" i="3"/>
  <c r="DA54" i="3"/>
  <c r="A55" i="3"/>
  <c r="CY55" i="3"/>
  <c r="CZ55" i="3"/>
  <c r="DA55" i="3"/>
  <c r="A56" i="3"/>
  <c r="CY56" i="3"/>
  <c r="CZ56" i="3"/>
  <c r="DA56" i="3"/>
  <c r="A57" i="3"/>
  <c r="CY57" i="3"/>
  <c r="CZ57" i="3"/>
  <c r="DA57" i="3"/>
  <c r="A58" i="3"/>
  <c r="CY58" i="3"/>
  <c r="CZ58" i="3"/>
  <c r="DA58" i="3"/>
  <c r="A59" i="3"/>
  <c r="CY59" i="3"/>
  <c r="CZ59" i="3"/>
  <c r="DA59" i="3"/>
  <c r="A60" i="3"/>
  <c r="CY60" i="3"/>
  <c r="CZ60" i="3"/>
  <c r="DA60" i="3"/>
  <c r="A61" i="3"/>
  <c r="CY61" i="3"/>
  <c r="CZ61" i="3"/>
  <c r="DA61" i="3"/>
  <c r="A62" i="3"/>
  <c r="CY62" i="3"/>
  <c r="CZ62" i="3"/>
  <c r="DA62" i="3"/>
  <c r="A63" i="3"/>
  <c r="CY63" i="3"/>
  <c r="CZ63" i="3"/>
  <c r="DA63" i="3"/>
  <c r="A64" i="3"/>
  <c r="CY64" i="3"/>
  <c r="CZ64" i="3"/>
  <c r="DA64" i="3"/>
  <c r="A65" i="3"/>
  <c r="CY65" i="3"/>
  <c r="CZ65" i="3"/>
  <c r="DA65" i="3"/>
  <c r="A66" i="3"/>
  <c r="CY66" i="3"/>
  <c r="CZ66" i="3"/>
  <c r="DA66" i="3"/>
  <c r="A67" i="3"/>
  <c r="CY67" i="3"/>
  <c r="CZ67" i="3"/>
  <c r="DA67" i="3"/>
  <c r="A68" i="3"/>
  <c r="CY68" i="3"/>
  <c r="CZ68" i="3"/>
  <c r="DA68" i="3"/>
  <c r="A69" i="3"/>
  <c r="CY69" i="3"/>
  <c r="CZ69" i="3"/>
  <c r="DA69" i="3"/>
  <c r="A70" i="3"/>
  <c r="CY70" i="3"/>
  <c r="CZ70" i="3"/>
  <c r="DA70" i="3"/>
  <c r="A71" i="3"/>
  <c r="CY71" i="3"/>
  <c r="CZ71" i="3"/>
  <c r="DA71" i="3"/>
  <c r="A72" i="3"/>
  <c r="CY72" i="3"/>
  <c r="CZ72" i="3"/>
  <c r="DA72" i="3"/>
  <c r="A73" i="3"/>
  <c r="CY73" i="3"/>
  <c r="CZ73" i="3"/>
  <c r="DA73" i="3"/>
  <c r="A74" i="3"/>
  <c r="CY74" i="3"/>
  <c r="CZ74" i="3"/>
  <c r="DA74" i="3"/>
  <c r="A75" i="3"/>
  <c r="CY75" i="3"/>
  <c r="CZ75" i="3"/>
  <c r="DA75" i="3"/>
  <c r="A76" i="3"/>
  <c r="CY76" i="3"/>
  <c r="CZ76" i="3"/>
  <c r="DA76" i="3"/>
  <c r="A77" i="3"/>
  <c r="CY77" i="3"/>
  <c r="CZ77" i="3"/>
  <c r="DA77" i="3"/>
  <c r="A78" i="3"/>
  <c r="CY78" i="3"/>
  <c r="CZ78" i="3"/>
  <c r="DA78" i="3"/>
  <c r="A79" i="3"/>
  <c r="CY79" i="3"/>
  <c r="CZ79" i="3"/>
  <c r="DA79" i="3"/>
  <c r="A80" i="3"/>
  <c r="CY80" i="3"/>
  <c r="CZ80" i="3"/>
  <c r="DA80" i="3"/>
  <c r="A81" i="3"/>
  <c r="CY81" i="3"/>
  <c r="CZ81" i="3"/>
  <c r="DA81" i="3"/>
  <c r="A82" i="3"/>
  <c r="CY82" i="3"/>
  <c r="CZ82" i="3"/>
  <c r="DA82" i="3"/>
  <c r="A83" i="3"/>
  <c r="CY83" i="3"/>
  <c r="CZ83" i="3"/>
  <c r="DA83" i="3"/>
  <c r="A84" i="3"/>
  <c r="CY84" i="3"/>
  <c r="CZ84" i="3"/>
  <c r="DA84" i="3"/>
  <c r="A85" i="3"/>
  <c r="CY85" i="3"/>
  <c r="CZ85" i="3"/>
  <c r="DA85" i="3"/>
  <c r="A86" i="3"/>
  <c r="CY86" i="3"/>
  <c r="CZ86" i="3"/>
  <c r="DA86" i="3"/>
  <c r="A87" i="3"/>
  <c r="CY87" i="3"/>
  <c r="CZ87" i="3"/>
  <c r="DA87" i="3"/>
  <c r="A88" i="3"/>
  <c r="CY88" i="3"/>
  <c r="CZ88" i="3"/>
  <c r="DA88" i="3"/>
  <c r="A89" i="3"/>
  <c r="CY89" i="3"/>
  <c r="CZ89" i="3"/>
  <c r="DA89" i="3"/>
  <c r="A90" i="3"/>
  <c r="CY90" i="3"/>
  <c r="CZ90" i="3"/>
  <c r="DA90" i="3"/>
  <c r="A91" i="3"/>
  <c r="CY91" i="3"/>
  <c r="CZ91" i="3"/>
  <c r="DA91" i="3"/>
  <c r="A92" i="3"/>
  <c r="CY92" i="3"/>
  <c r="CZ92" i="3"/>
  <c r="DA92" i="3"/>
  <c r="A93" i="3"/>
  <c r="CY93" i="3"/>
  <c r="CZ93" i="3"/>
  <c r="DA93" i="3"/>
  <c r="A94" i="3"/>
  <c r="CY94" i="3"/>
  <c r="CZ94" i="3"/>
  <c r="DA94" i="3"/>
  <c r="A95" i="3"/>
  <c r="CY95" i="3"/>
  <c r="CZ95" i="3"/>
  <c r="DA95" i="3"/>
  <c r="A96" i="3"/>
  <c r="CY96" i="3"/>
  <c r="CZ96" i="3"/>
  <c r="DA96" i="3"/>
  <c r="A97" i="3"/>
  <c r="CY97" i="3"/>
  <c r="CZ97" i="3"/>
  <c r="DA97" i="3"/>
  <c r="A98" i="3"/>
  <c r="CY98" i="3"/>
  <c r="CZ98" i="3"/>
  <c r="DA98" i="3"/>
  <c r="A99" i="3"/>
  <c r="CY99" i="3"/>
  <c r="CZ99" i="3"/>
  <c r="DA99" i="3"/>
  <c r="A100" i="3"/>
  <c r="CY100" i="3"/>
  <c r="CZ100" i="3"/>
  <c r="DA100" i="3"/>
  <c r="A101" i="3"/>
  <c r="CY101" i="3"/>
  <c r="CZ101" i="3"/>
  <c r="DA101" i="3"/>
  <c r="A102" i="3"/>
  <c r="CY102" i="3"/>
  <c r="CZ102" i="3"/>
  <c r="DA102" i="3"/>
  <c r="A103" i="3"/>
  <c r="CY103" i="3"/>
  <c r="CZ103" i="3"/>
  <c r="DA103" i="3"/>
  <c r="A104" i="3"/>
  <c r="CY104" i="3"/>
  <c r="CZ104" i="3"/>
  <c r="DA104" i="3"/>
  <c r="A105" i="3"/>
  <c r="CY105" i="3"/>
  <c r="CZ105" i="3"/>
  <c r="DA105" i="3"/>
  <c r="A106" i="3"/>
  <c r="CY106" i="3"/>
  <c r="CZ106" i="3"/>
  <c r="DA106" i="3"/>
  <c r="A107" i="3"/>
  <c r="CY107" i="3"/>
  <c r="CZ107" i="3"/>
  <c r="DA107" i="3"/>
  <c r="A108" i="3"/>
  <c r="CY108" i="3"/>
  <c r="CZ108" i="3"/>
  <c r="DA108" i="3"/>
  <c r="A109" i="3"/>
  <c r="CY109" i="3"/>
  <c r="CZ109" i="3"/>
  <c r="DA109" i="3"/>
  <c r="A110" i="3"/>
  <c r="CY110" i="3"/>
  <c r="CZ110" i="3"/>
  <c r="DA110" i="3"/>
  <c r="A111" i="3"/>
  <c r="CY111" i="3"/>
  <c r="CZ111" i="3"/>
  <c r="DA111" i="3"/>
  <c r="A112" i="3"/>
  <c r="CY112" i="3"/>
  <c r="CZ112" i="3"/>
  <c r="DA112" i="3"/>
  <c r="A113" i="3"/>
  <c r="CY113" i="3"/>
  <c r="CZ113" i="3"/>
  <c r="DA113" i="3"/>
  <c r="A114" i="3"/>
  <c r="CY114" i="3"/>
  <c r="CZ114" i="3"/>
  <c r="DA114" i="3"/>
  <c r="A115" i="3"/>
  <c r="CY115" i="3"/>
  <c r="CZ115" i="3"/>
  <c r="DA115" i="3"/>
  <c r="A116" i="3"/>
  <c r="CY116" i="3"/>
  <c r="CZ116" i="3"/>
  <c r="DA116" i="3"/>
  <c r="A117" i="3"/>
  <c r="CY117" i="3"/>
  <c r="CZ117" i="3"/>
  <c r="DA117" i="3"/>
  <c r="A118" i="3"/>
  <c r="CY118" i="3"/>
  <c r="CZ118" i="3"/>
  <c r="DA118" i="3"/>
  <c r="A119" i="3"/>
  <c r="CY119" i="3"/>
  <c r="CZ119" i="3"/>
  <c r="DA119" i="3"/>
  <c r="A120" i="3"/>
  <c r="CY120" i="3"/>
  <c r="CZ120" i="3"/>
  <c r="DA120" i="3"/>
  <c r="A121" i="3"/>
  <c r="CY121" i="3"/>
  <c r="CZ121" i="3"/>
  <c r="DA121" i="3"/>
  <c r="A122" i="3"/>
  <c r="CY122" i="3"/>
  <c r="CZ122" i="3"/>
  <c r="DA122" i="3"/>
  <c r="A123" i="3"/>
  <c r="CY123" i="3"/>
  <c r="CZ123" i="3"/>
  <c r="DA123" i="3"/>
  <c r="A124" i="3"/>
  <c r="CY124" i="3"/>
  <c r="CZ124" i="3"/>
  <c r="DA124" i="3"/>
  <c r="A125" i="3"/>
  <c r="CY125" i="3"/>
  <c r="CZ125" i="3"/>
  <c r="DA125" i="3"/>
  <c r="A126" i="3"/>
  <c r="CY126" i="3"/>
  <c r="CZ126" i="3"/>
  <c r="DA126" i="3"/>
  <c r="A127" i="3"/>
  <c r="CY127" i="3"/>
  <c r="CZ127" i="3"/>
  <c r="DA127" i="3"/>
  <c r="A128" i="3"/>
  <c r="CY128" i="3"/>
  <c r="CZ128" i="3"/>
  <c r="DA128" i="3"/>
  <c r="A129" i="3"/>
  <c r="CY129" i="3"/>
  <c r="CZ129" i="3"/>
  <c r="DA129" i="3"/>
  <c r="A130" i="3"/>
  <c r="CY130" i="3"/>
  <c r="CZ130" i="3"/>
  <c r="DA130" i="3"/>
  <c r="A131" i="3"/>
  <c r="CY131" i="3"/>
  <c r="CZ131" i="3"/>
  <c r="DA131" i="3"/>
  <c r="A132" i="3"/>
  <c r="CY132" i="3"/>
  <c r="CZ132" i="3"/>
  <c r="DA132" i="3"/>
  <c r="A133" i="3"/>
  <c r="CY133" i="3"/>
  <c r="CZ133" i="3"/>
  <c r="DA133" i="3"/>
  <c r="A134" i="3"/>
  <c r="CY134" i="3"/>
  <c r="CZ134" i="3"/>
  <c r="DA134" i="3"/>
  <c r="A135" i="3"/>
  <c r="CY135" i="3"/>
  <c r="CZ135" i="3"/>
  <c r="DA135" i="3"/>
  <c r="A136" i="3"/>
  <c r="CY136" i="3"/>
  <c r="CZ136" i="3"/>
  <c r="DA136" i="3"/>
  <c r="A137" i="3"/>
  <c r="CY137" i="3"/>
  <c r="CZ137" i="3"/>
  <c r="DA137" i="3"/>
  <c r="A138" i="3"/>
  <c r="CY138" i="3"/>
  <c r="CZ138" i="3"/>
  <c r="DA138" i="3"/>
  <c r="A139" i="3"/>
  <c r="CY139" i="3"/>
  <c r="CZ139" i="3"/>
  <c r="DA139" i="3"/>
  <c r="A140" i="3"/>
  <c r="CY140" i="3"/>
  <c r="CZ140" i="3"/>
  <c r="DA140" i="3"/>
  <c r="A141" i="3"/>
  <c r="CY141" i="3"/>
  <c r="CZ141" i="3"/>
  <c r="DA141" i="3"/>
  <c r="A142" i="3"/>
  <c r="CY142" i="3"/>
  <c r="CZ142" i="3"/>
  <c r="DA142" i="3"/>
  <c r="A143" i="3"/>
  <c r="CY143" i="3"/>
  <c r="CZ143" i="3"/>
  <c r="DA143" i="3"/>
  <c r="A144" i="3"/>
  <c r="CY144" i="3"/>
  <c r="CZ144" i="3"/>
  <c r="DA144" i="3"/>
  <c r="A145" i="3"/>
  <c r="CY145" i="3"/>
  <c r="CZ145" i="3"/>
  <c r="DA145" i="3"/>
  <c r="A146" i="3"/>
  <c r="CY146" i="3"/>
  <c r="CZ146" i="3"/>
  <c r="DA146" i="3"/>
  <c r="A147" i="3"/>
  <c r="CY147" i="3"/>
  <c r="CZ147" i="3"/>
  <c r="DA147" i="3"/>
  <c r="A148" i="3"/>
  <c r="CY148" i="3"/>
  <c r="CZ148" i="3"/>
  <c r="DA148" i="3"/>
  <c r="A149" i="3"/>
  <c r="CY149" i="3"/>
  <c r="CZ149" i="3"/>
  <c r="DA149" i="3"/>
  <c r="A150" i="3"/>
  <c r="CY150" i="3"/>
  <c r="CZ150" i="3"/>
  <c r="DA150" i="3"/>
  <c r="A151" i="3"/>
  <c r="CY151" i="3"/>
  <c r="CZ151" i="3"/>
  <c r="DA151" i="3"/>
  <c r="A152" i="3"/>
  <c r="CY152" i="3"/>
  <c r="CZ152" i="3"/>
  <c r="DA152" i="3"/>
  <c r="A153" i="3"/>
  <c r="CY153" i="3"/>
  <c r="CZ153" i="3"/>
  <c r="DA153" i="3"/>
  <c r="A154" i="3"/>
  <c r="CY154" i="3"/>
  <c r="CZ154" i="3"/>
  <c r="DA154" i="3"/>
  <c r="A155" i="3"/>
  <c r="CY155" i="3"/>
  <c r="CZ155" i="3"/>
  <c r="DA155" i="3"/>
  <c r="A156" i="3"/>
  <c r="CY156" i="3"/>
  <c r="CZ156" i="3"/>
  <c r="DA156" i="3"/>
  <c r="A157" i="3"/>
  <c r="CY157" i="3"/>
  <c r="CZ157" i="3"/>
  <c r="DA157" i="3"/>
  <c r="A158" i="3"/>
  <c r="CY158" i="3"/>
  <c r="CZ158" i="3"/>
  <c r="DA158" i="3"/>
  <c r="A159" i="3"/>
  <c r="CY159" i="3"/>
  <c r="CZ159" i="3"/>
  <c r="DA159" i="3"/>
  <c r="A160" i="3"/>
  <c r="CY160" i="3"/>
  <c r="CZ160" i="3"/>
  <c r="DA160" i="3"/>
  <c r="A161" i="3"/>
  <c r="CY161" i="3"/>
  <c r="CZ161" i="3"/>
  <c r="DA161" i="3"/>
  <c r="A162" i="3"/>
  <c r="CY162" i="3"/>
  <c r="CZ162" i="3"/>
  <c r="DA162" i="3"/>
  <c r="A163" i="3"/>
  <c r="CY163" i="3"/>
  <c r="CZ163" i="3"/>
  <c r="DA163" i="3"/>
  <c r="A164" i="3"/>
  <c r="CY164" i="3"/>
  <c r="CZ164" i="3"/>
  <c r="DA164" i="3"/>
  <c r="A165" i="3"/>
  <c r="CY165" i="3"/>
  <c r="CZ165" i="3"/>
  <c r="DA165" i="3"/>
  <c r="A166" i="3"/>
  <c r="CY166" i="3"/>
  <c r="CZ166" i="3"/>
  <c r="DA166" i="3"/>
  <c r="A167" i="3"/>
  <c r="CY167" i="3"/>
  <c r="CZ167" i="3"/>
  <c r="DA167" i="3"/>
  <c r="A168" i="3"/>
  <c r="CY168" i="3"/>
  <c r="CZ168" i="3"/>
  <c r="DA168" i="3"/>
  <c r="A169" i="3"/>
  <c r="CY169" i="3"/>
  <c r="CZ169" i="3"/>
  <c r="DA169" i="3"/>
  <c r="A170" i="3"/>
  <c r="CY170" i="3"/>
  <c r="CZ170" i="3"/>
  <c r="DA170" i="3"/>
  <c r="A171" i="3"/>
  <c r="CY171" i="3"/>
  <c r="CZ171" i="3"/>
  <c r="DA171" i="3"/>
  <c r="A172" i="3"/>
  <c r="CY172" i="3"/>
  <c r="CZ172" i="3"/>
  <c r="DA172" i="3"/>
  <c r="A173" i="3"/>
  <c r="CY173" i="3"/>
  <c r="CZ173" i="3"/>
  <c r="DA173" i="3"/>
  <c r="A174" i="3"/>
  <c r="CY174" i="3"/>
  <c r="CZ174" i="3"/>
  <c r="DA174" i="3"/>
  <c r="A175" i="3"/>
  <c r="CY175" i="3"/>
  <c r="CZ175" i="3"/>
  <c r="DA175" i="3"/>
  <c r="A176" i="3"/>
  <c r="CY176" i="3"/>
  <c r="CZ176" i="3"/>
  <c r="DA176" i="3"/>
  <c r="A177" i="3"/>
  <c r="CY177" i="3"/>
  <c r="CZ177" i="3"/>
  <c r="DA177" i="3"/>
  <c r="A178" i="3"/>
  <c r="CY178" i="3"/>
  <c r="CZ178" i="3"/>
  <c r="DA178" i="3"/>
  <c r="A179" i="3"/>
  <c r="CY179" i="3"/>
  <c r="CZ179" i="3"/>
  <c r="DA179" i="3"/>
  <c r="A180" i="3"/>
  <c r="CY180" i="3"/>
  <c r="CZ180" i="3"/>
  <c r="DA180" i="3"/>
  <c r="A181" i="3"/>
  <c r="CY181" i="3"/>
  <c r="CZ181" i="3"/>
  <c r="DA181" i="3"/>
  <c r="A182" i="3"/>
  <c r="CY182" i="3"/>
  <c r="CZ182" i="3"/>
  <c r="DA182" i="3"/>
  <c r="A183" i="3"/>
  <c r="CY183" i="3"/>
  <c r="CZ183" i="3"/>
  <c r="DA183" i="3"/>
  <c r="A184" i="3"/>
  <c r="CY184" i="3"/>
  <c r="CZ184" i="3"/>
  <c r="DA184" i="3"/>
  <c r="A185" i="3"/>
  <c r="CY185" i="3"/>
  <c r="CZ185" i="3"/>
  <c r="DA185" i="3"/>
  <c r="A186" i="3"/>
  <c r="CY186" i="3"/>
  <c r="CZ186" i="3"/>
  <c r="DA186" i="3"/>
  <c r="A187" i="3"/>
  <c r="CY187" i="3"/>
  <c r="CZ187" i="3"/>
  <c r="DA187" i="3"/>
  <c r="A188" i="3"/>
  <c r="CY188" i="3"/>
  <c r="CZ188" i="3"/>
  <c r="DA188" i="3"/>
  <c r="A189" i="3"/>
  <c r="CY189" i="3"/>
  <c r="CZ189" i="3"/>
  <c r="DA189" i="3"/>
  <c r="A190" i="3"/>
  <c r="CY190" i="3"/>
  <c r="CZ190" i="3"/>
  <c r="DA190" i="3"/>
  <c r="A191" i="3"/>
  <c r="CY191" i="3"/>
  <c r="CZ191" i="3"/>
  <c r="DA191" i="3"/>
  <c r="A192" i="3"/>
  <c r="CY192" i="3"/>
  <c r="CZ192" i="3"/>
  <c r="DA192" i="3"/>
  <c r="A193" i="3"/>
  <c r="CY193" i="3"/>
  <c r="CZ193" i="3"/>
  <c r="DA193" i="3"/>
  <c r="A194" i="3"/>
  <c r="CY194" i="3"/>
  <c r="CZ194" i="3"/>
  <c r="DA194" i="3"/>
  <c r="A195" i="3"/>
  <c r="CY195" i="3"/>
  <c r="CZ195" i="3"/>
  <c r="DA195" i="3"/>
  <c r="A196" i="3"/>
  <c r="CY196" i="3"/>
  <c r="CZ196" i="3"/>
  <c r="DA196" i="3"/>
  <c r="A197" i="3"/>
  <c r="CY197" i="3"/>
  <c r="CZ197" i="3"/>
  <c r="DA197" i="3"/>
  <c r="A198" i="3"/>
  <c r="CY198" i="3"/>
  <c r="CZ198" i="3"/>
  <c r="DA198" i="3"/>
  <c r="A199" i="3"/>
  <c r="CY199" i="3"/>
  <c r="CZ199" i="3"/>
  <c r="DA199" i="3"/>
  <c r="A200" i="3"/>
  <c r="CY200" i="3"/>
  <c r="CZ200" i="3"/>
  <c r="DA200" i="3"/>
  <c r="A201" i="3"/>
  <c r="CY201" i="3"/>
  <c r="CZ201" i="3"/>
  <c r="DA201" i="3"/>
  <c r="A202" i="3"/>
  <c r="CY202" i="3"/>
  <c r="CZ202" i="3"/>
  <c r="DA202" i="3"/>
  <c r="A203" i="3"/>
  <c r="CY203" i="3"/>
  <c r="CZ203" i="3"/>
  <c r="DA203" i="3"/>
  <c r="A204" i="3"/>
  <c r="CY204" i="3"/>
  <c r="CZ204" i="3"/>
  <c r="DA204" i="3"/>
  <c r="A205" i="3"/>
  <c r="CY205" i="3"/>
  <c r="CZ205" i="3"/>
  <c r="DA205" i="3"/>
  <c r="A206" i="3"/>
  <c r="CX206" i="3"/>
  <c r="CY206" i="3"/>
  <c r="CZ206" i="3"/>
  <c r="DA206" i="3"/>
  <c r="A207" i="3"/>
  <c r="CX207" i="3"/>
  <c r="CY207" i="3"/>
  <c r="CZ207" i="3"/>
  <c r="DA207" i="3"/>
  <c r="A208" i="3"/>
  <c r="CX208" i="3"/>
  <c r="CY208" i="3"/>
  <c r="CZ208" i="3"/>
  <c r="DA208" i="3"/>
  <c r="A209" i="3"/>
  <c r="CY209" i="3"/>
  <c r="CZ209" i="3"/>
  <c r="DA209" i="3"/>
  <c r="A210" i="3"/>
  <c r="CY210" i="3"/>
  <c r="CZ210" i="3"/>
  <c r="DA210" i="3"/>
  <c r="A211" i="3"/>
  <c r="CY211" i="3"/>
  <c r="CZ211" i="3"/>
  <c r="DA211" i="3"/>
  <c r="A212" i="3"/>
  <c r="CY212" i="3"/>
  <c r="CZ212" i="3"/>
  <c r="DA212" i="3"/>
  <c r="A213" i="3"/>
  <c r="CY213" i="3"/>
  <c r="CZ213" i="3"/>
  <c r="DA213" i="3"/>
  <c r="A214" i="3"/>
  <c r="CY214" i="3"/>
  <c r="CZ214" i="3"/>
  <c r="DA214" i="3"/>
  <c r="A215" i="3"/>
  <c r="CY215" i="3"/>
  <c r="CZ215" i="3"/>
  <c r="DA215" i="3"/>
  <c r="A216" i="3"/>
  <c r="CY216" i="3"/>
  <c r="CZ216" i="3"/>
  <c r="DA216" i="3"/>
  <c r="A217" i="3"/>
  <c r="CY217" i="3"/>
  <c r="CZ217" i="3"/>
  <c r="DA217" i="3"/>
  <c r="A218" i="3"/>
  <c r="CY218" i="3"/>
  <c r="CZ218" i="3"/>
  <c r="DA218" i="3"/>
  <c r="A219" i="3"/>
  <c r="CY219" i="3"/>
  <c r="CZ219" i="3"/>
  <c r="DA219" i="3"/>
  <c r="A220" i="3"/>
  <c r="CY220" i="3"/>
  <c r="CZ220" i="3"/>
  <c r="DA220" i="3"/>
  <c r="A221" i="3"/>
  <c r="CY221" i="3"/>
  <c r="CZ221" i="3"/>
  <c r="DA221" i="3"/>
  <c r="A222" i="3"/>
  <c r="CY222" i="3"/>
  <c r="CZ222" i="3"/>
  <c r="DA222" i="3"/>
  <c r="A223" i="3"/>
  <c r="CY223" i="3"/>
  <c r="CZ223" i="3"/>
  <c r="DA223" i="3"/>
  <c r="A224" i="3"/>
  <c r="CY224" i="3"/>
  <c r="CZ224" i="3"/>
  <c r="DA224" i="3"/>
  <c r="A225" i="3"/>
  <c r="CY225" i="3"/>
  <c r="CZ225" i="3"/>
  <c r="DA225" i="3"/>
  <c r="A226" i="3"/>
  <c r="CY226" i="3"/>
  <c r="CZ226" i="3"/>
  <c r="DA226" i="3"/>
  <c r="A227" i="3"/>
  <c r="CY227" i="3"/>
  <c r="CZ227" i="3"/>
  <c r="DA227" i="3"/>
  <c r="A228" i="3"/>
  <c r="CY228" i="3"/>
  <c r="CZ228" i="3"/>
  <c r="DA228" i="3"/>
  <c r="A229" i="3"/>
  <c r="CY229" i="3"/>
  <c r="CZ229" i="3"/>
  <c r="DA229" i="3"/>
  <c r="A230" i="3"/>
  <c r="CY230" i="3"/>
  <c r="CZ230" i="3"/>
  <c r="DA230" i="3"/>
  <c r="A231" i="3"/>
  <c r="CY231" i="3"/>
  <c r="CZ231" i="3"/>
  <c r="DA231" i="3"/>
  <c r="A232" i="3"/>
  <c r="CY232" i="3"/>
  <c r="CZ232" i="3"/>
  <c r="DA232" i="3"/>
  <c r="A233" i="3"/>
  <c r="CY233" i="3"/>
  <c r="CZ233" i="3"/>
  <c r="DA233" i="3"/>
  <c r="A234" i="3"/>
  <c r="CY234" i="3"/>
  <c r="CZ234" i="3"/>
  <c r="DA234" i="3"/>
  <c r="A235" i="3"/>
  <c r="CY235" i="3"/>
  <c r="CZ235" i="3"/>
  <c r="DA235" i="3"/>
  <c r="A236" i="3"/>
  <c r="CY236" i="3"/>
  <c r="CZ236" i="3"/>
  <c r="DA236" i="3"/>
  <c r="A237" i="3"/>
  <c r="CY237" i="3"/>
  <c r="CZ237" i="3"/>
  <c r="DA237" i="3"/>
  <c r="A238" i="3"/>
  <c r="CY238" i="3"/>
  <c r="CZ238" i="3"/>
  <c r="DA238" i="3"/>
  <c r="A239" i="3"/>
  <c r="CY239" i="3"/>
  <c r="CZ239" i="3"/>
  <c r="DA239" i="3"/>
  <c r="A240" i="3"/>
  <c r="CY240" i="3"/>
  <c r="CZ240" i="3"/>
  <c r="DA240" i="3"/>
  <c r="A241" i="3"/>
  <c r="CY241" i="3"/>
  <c r="CZ241" i="3"/>
  <c r="DA241" i="3"/>
  <c r="A242" i="3"/>
  <c r="CY242" i="3"/>
  <c r="CZ242" i="3"/>
  <c r="DA242" i="3"/>
  <c r="A243" i="3"/>
  <c r="CY243" i="3"/>
  <c r="CZ243" i="3"/>
  <c r="DA243" i="3"/>
  <c r="A244" i="3"/>
  <c r="CY244" i="3"/>
  <c r="CZ244" i="3"/>
  <c r="DA244" i="3"/>
  <c r="A245" i="3"/>
  <c r="CY245" i="3"/>
  <c r="CZ245" i="3"/>
  <c r="DA245" i="3"/>
  <c r="A246" i="3"/>
  <c r="CY246" i="3"/>
  <c r="CZ246" i="3"/>
  <c r="DA246" i="3"/>
  <c r="A247" i="3"/>
  <c r="CY247" i="3"/>
  <c r="CZ247" i="3"/>
  <c r="DA247" i="3"/>
  <c r="A248" i="3"/>
  <c r="CY248" i="3"/>
  <c r="CZ248" i="3"/>
  <c r="DA248" i="3"/>
  <c r="A249" i="3"/>
  <c r="CY249" i="3"/>
  <c r="CZ249" i="3"/>
  <c r="DA249" i="3"/>
  <c r="A250" i="3"/>
  <c r="CY250" i="3"/>
  <c r="CZ250" i="3"/>
  <c r="DA250" i="3"/>
  <c r="A251" i="3"/>
  <c r="CY251" i="3"/>
  <c r="CZ251" i="3"/>
  <c r="DA251" i="3"/>
  <c r="A252" i="3"/>
  <c r="CY252" i="3"/>
  <c r="CZ252" i="3"/>
  <c r="DA252" i="3"/>
  <c r="A253" i="3"/>
  <c r="CY253" i="3"/>
  <c r="CZ253" i="3"/>
  <c r="DA253" i="3"/>
  <c r="A254" i="3"/>
  <c r="CY254" i="3"/>
  <c r="CZ254" i="3"/>
  <c r="DA254" i="3"/>
  <c r="A255" i="3"/>
  <c r="CY255" i="3"/>
  <c r="CZ255" i="3"/>
  <c r="DA255" i="3"/>
  <c r="A256" i="3"/>
  <c r="CY256" i="3"/>
  <c r="CZ256" i="3"/>
  <c r="DA256" i="3"/>
  <c r="A257" i="3"/>
  <c r="CY257" i="3"/>
  <c r="CZ257" i="3"/>
  <c r="DA257" i="3"/>
  <c r="A258" i="3"/>
  <c r="CY258" i="3"/>
  <c r="CZ258" i="3"/>
  <c r="DA258" i="3"/>
  <c r="A259" i="3"/>
  <c r="CY259" i="3"/>
  <c r="CZ259" i="3"/>
  <c r="DA259" i="3"/>
  <c r="A260" i="3"/>
  <c r="CY260" i="3"/>
  <c r="CZ260" i="3"/>
  <c r="DA260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24" i="1"/>
  <c r="E26" i="1"/>
  <c r="Z26" i="1"/>
  <c r="AA26" i="1"/>
  <c r="AM26" i="1"/>
  <c r="AN26" i="1"/>
  <c r="BA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C28" i="1"/>
  <c r="D28" i="1"/>
  <c r="I28" i="1"/>
  <c r="GX28" i="1" s="1"/>
  <c r="GP28" i="1" s="1"/>
  <c r="AC28" i="1"/>
  <c r="AE28" i="1"/>
  <c r="AD28" i="1" s="1"/>
  <c r="AF28" i="1"/>
  <c r="AG28" i="1"/>
  <c r="AH28" i="1"/>
  <c r="CV28" i="1" s="1"/>
  <c r="U28" i="1" s="1"/>
  <c r="AI28" i="1"/>
  <c r="CW28" i="1" s="1"/>
  <c r="V28" i="1" s="1"/>
  <c r="AJ28" i="1"/>
  <c r="CX28" i="1" s="1"/>
  <c r="W28" i="1" s="1"/>
  <c r="CQ28" i="1"/>
  <c r="P28" i="1"/>
  <c r="CU28" i="1"/>
  <c r="T28" i="1"/>
  <c r="FR28" i="1"/>
  <c r="GL28" i="1"/>
  <c r="GO28" i="1"/>
  <c r="C29" i="1"/>
  <c r="D29" i="1"/>
  <c r="I29" i="1"/>
  <c r="GX29" i="1" s="1"/>
  <c r="GP29" i="1" s="1"/>
  <c r="AC29" i="1"/>
  <c r="CQ29" i="1"/>
  <c r="P29" i="1" s="1"/>
  <c r="AE29" i="1"/>
  <c r="AD29" i="1" s="1"/>
  <c r="CR29" i="1" s="1"/>
  <c r="Q29" i="1" s="1"/>
  <c r="AF29" i="1"/>
  <c r="AG29" i="1"/>
  <c r="CU29" i="1" s="1"/>
  <c r="T29" i="1" s="1"/>
  <c r="AH29" i="1"/>
  <c r="CV29" i="1"/>
  <c r="U29" i="1" s="1"/>
  <c r="AI29" i="1"/>
  <c r="CW29" i="1" s="1"/>
  <c r="V29" i="1" s="1"/>
  <c r="AJ29" i="1"/>
  <c r="CX29" i="1" s="1"/>
  <c r="W29" i="1" s="1"/>
  <c r="CS29" i="1"/>
  <c r="R29" i="1" s="1"/>
  <c r="GK29" i="1" s="1"/>
  <c r="FR29" i="1"/>
  <c r="GL29" i="1"/>
  <c r="GO29" i="1"/>
  <c r="C30" i="1"/>
  <c r="D30" i="1"/>
  <c r="I30" i="1"/>
  <c r="AC30" i="1"/>
  <c r="AD30" i="1"/>
  <c r="CR30" i="1" s="1"/>
  <c r="Q30" i="1" s="1"/>
  <c r="AE30" i="1"/>
  <c r="CS30" i="1"/>
  <c r="R30" i="1" s="1"/>
  <c r="GK30" i="1" s="1"/>
  <c r="AF30" i="1"/>
  <c r="CT30" i="1"/>
  <c r="S30" i="1" s="1"/>
  <c r="AG30" i="1"/>
  <c r="AH30" i="1"/>
  <c r="CV30" i="1" s="1"/>
  <c r="U30" i="1" s="1"/>
  <c r="AI30" i="1"/>
  <c r="CW30" i="1" s="1"/>
  <c r="V30" i="1" s="1"/>
  <c r="AJ30" i="1"/>
  <c r="CX30" i="1"/>
  <c r="W30" i="1" s="1"/>
  <c r="CQ30" i="1"/>
  <c r="CU30" i="1"/>
  <c r="T30" i="1" s="1"/>
  <c r="FR30" i="1"/>
  <c r="GL30" i="1"/>
  <c r="GL32" i="1"/>
  <c r="GL33" i="1"/>
  <c r="GL34" i="1"/>
  <c r="GL35" i="1"/>
  <c r="GL36" i="1"/>
  <c r="GO30" i="1"/>
  <c r="C31" i="1"/>
  <c r="D31" i="1"/>
  <c r="I31" i="1"/>
  <c r="AC31" i="1"/>
  <c r="CQ31" i="1" s="1"/>
  <c r="AE31" i="1"/>
  <c r="AF31" i="1"/>
  <c r="AG31" i="1"/>
  <c r="AH31" i="1"/>
  <c r="CV31" i="1" s="1"/>
  <c r="U31" i="1" s="1"/>
  <c r="AI31" i="1"/>
  <c r="AJ31" i="1"/>
  <c r="CX31" i="1" s="1"/>
  <c r="P31" i="1"/>
  <c r="CU31" i="1"/>
  <c r="CW31" i="1"/>
  <c r="V31" i="1" s="1"/>
  <c r="FR31" i="1"/>
  <c r="GL31" i="1"/>
  <c r="GO31" i="1"/>
  <c r="C32" i="1"/>
  <c r="D32" i="1"/>
  <c r="AC32" i="1"/>
  <c r="AE32" i="1"/>
  <c r="AD32" i="1" s="1"/>
  <c r="CR32" i="1" s="1"/>
  <c r="Q32" i="1" s="1"/>
  <c r="AF32" i="1"/>
  <c r="CT32" i="1"/>
  <c r="S32" i="1" s="1"/>
  <c r="AG32" i="1"/>
  <c r="AH32" i="1"/>
  <c r="CV32" i="1" s="1"/>
  <c r="U32" i="1" s="1"/>
  <c r="AI32" i="1"/>
  <c r="CW32" i="1" s="1"/>
  <c r="V32" i="1" s="1"/>
  <c r="AJ32" i="1"/>
  <c r="CX32" i="1" s="1"/>
  <c r="W32" i="1" s="1"/>
  <c r="CQ32" i="1"/>
  <c r="P32" i="1" s="1"/>
  <c r="CU32" i="1"/>
  <c r="T32" i="1"/>
  <c r="FR32" i="1"/>
  <c r="GO32" i="1"/>
  <c r="GP32" i="1"/>
  <c r="C33" i="1"/>
  <c r="D33" i="1"/>
  <c r="GP33" i="1"/>
  <c r="AC33" i="1"/>
  <c r="AE33" i="1"/>
  <c r="AD33" i="1" s="1"/>
  <c r="CR33" i="1" s="1"/>
  <c r="Q33" i="1" s="1"/>
  <c r="AF33" i="1"/>
  <c r="AG33" i="1"/>
  <c r="AH33" i="1"/>
  <c r="CV33" i="1"/>
  <c r="U33" i="1" s="1"/>
  <c r="AI33" i="1"/>
  <c r="AJ33" i="1"/>
  <c r="CX33" i="1" s="1"/>
  <c r="W33" i="1" s="1"/>
  <c r="CU33" i="1"/>
  <c r="T33" i="1" s="1"/>
  <c r="CW33" i="1"/>
  <c r="V33" i="1" s="1"/>
  <c r="FR33" i="1"/>
  <c r="BC38" i="1" s="1"/>
  <c r="BC26" i="1" s="1"/>
  <c r="GO33" i="1"/>
  <c r="GP34" i="1"/>
  <c r="AC34" i="1"/>
  <c r="AE34" i="1"/>
  <c r="AD34" i="1" s="1"/>
  <c r="CR34" i="1" s="1"/>
  <c r="Q34" i="1" s="1"/>
  <c r="AF34" i="1"/>
  <c r="AG34" i="1"/>
  <c r="AH34" i="1"/>
  <c r="CV34" i="1"/>
  <c r="U34" i="1" s="1"/>
  <c r="AI34" i="1"/>
  <c r="AJ34" i="1"/>
  <c r="CX34" i="1" s="1"/>
  <c r="W34" i="1" s="1"/>
  <c r="CU34" i="1"/>
  <c r="T34" i="1" s="1"/>
  <c r="CW34" i="1"/>
  <c r="V34" i="1" s="1"/>
  <c r="FR34" i="1"/>
  <c r="GO34" i="1"/>
  <c r="GP35" i="1"/>
  <c r="AC35" i="1"/>
  <c r="AE35" i="1"/>
  <c r="AD35" i="1" s="1"/>
  <c r="CR35" i="1" s="1"/>
  <c r="Q35" i="1" s="1"/>
  <c r="AF35" i="1"/>
  <c r="AG35" i="1"/>
  <c r="AH35" i="1"/>
  <c r="CV35" i="1"/>
  <c r="U35" i="1" s="1"/>
  <c r="AI35" i="1"/>
  <c r="AJ35" i="1"/>
  <c r="CX35" i="1" s="1"/>
  <c r="W35" i="1" s="1"/>
  <c r="CU35" i="1"/>
  <c r="T35" i="1" s="1"/>
  <c r="CW35" i="1"/>
  <c r="V35" i="1" s="1"/>
  <c r="FR35" i="1"/>
  <c r="GO35" i="1"/>
  <c r="C36" i="1"/>
  <c r="D36" i="1"/>
  <c r="AC36" i="1"/>
  <c r="CQ36" i="1" s="1"/>
  <c r="P36" i="1" s="1"/>
  <c r="AE36" i="1"/>
  <c r="AD36" i="1" s="1"/>
  <c r="CR36" i="1" s="1"/>
  <c r="Q36" i="1" s="1"/>
  <c r="AF36" i="1"/>
  <c r="CT36" i="1" s="1"/>
  <c r="S36" i="1" s="1"/>
  <c r="AG36" i="1"/>
  <c r="AH36" i="1"/>
  <c r="CV36" i="1" s="1"/>
  <c r="U36" i="1" s="1"/>
  <c r="AI36" i="1"/>
  <c r="CW36" i="1" s="1"/>
  <c r="V36" i="1" s="1"/>
  <c r="AJ36" i="1"/>
  <c r="CX36" i="1"/>
  <c r="W36" i="1" s="1"/>
  <c r="CU36" i="1"/>
  <c r="T36" i="1" s="1"/>
  <c r="FR36" i="1"/>
  <c r="GO36" i="1"/>
  <c r="B38" i="1"/>
  <c r="B26" i="1" s="1"/>
  <c r="C38" i="1"/>
  <c r="C26" i="1" s="1"/>
  <c r="D38" i="1"/>
  <c r="D26" i="1" s="1"/>
  <c r="F38" i="1"/>
  <c r="F26" i="1" s="1"/>
  <c r="G38" i="1"/>
  <c r="G26" i="1" s="1"/>
  <c r="BB38" i="1"/>
  <c r="BB26" i="1" s="1"/>
  <c r="BG38" i="1"/>
  <c r="BG26" i="1" s="1"/>
  <c r="D64" i="1"/>
  <c r="E66" i="1"/>
  <c r="Z66" i="1"/>
  <c r="AA66" i="1"/>
  <c r="AM66" i="1"/>
  <c r="AN66" i="1"/>
  <c r="BA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C68" i="1"/>
  <c r="D68" i="1"/>
  <c r="AC68" i="1"/>
  <c r="CQ68" i="1" s="1"/>
  <c r="P68" i="1" s="1"/>
  <c r="AE68" i="1"/>
  <c r="AD68" i="1" s="1"/>
  <c r="CR68" i="1" s="1"/>
  <c r="Q68" i="1" s="1"/>
  <c r="AF68" i="1"/>
  <c r="AG68" i="1"/>
  <c r="CU68" i="1" s="1"/>
  <c r="T68" i="1" s="1"/>
  <c r="AH68" i="1"/>
  <c r="CV68" i="1" s="1"/>
  <c r="U68" i="1" s="1"/>
  <c r="AI68" i="1"/>
  <c r="AJ68" i="1"/>
  <c r="CX68" i="1" s="1"/>
  <c r="W68" i="1" s="1"/>
  <c r="CT68" i="1"/>
  <c r="S68" i="1" s="1"/>
  <c r="CW68" i="1"/>
  <c r="V68" i="1" s="1"/>
  <c r="FR68" i="1"/>
  <c r="GL68" i="1"/>
  <c r="GO68" i="1"/>
  <c r="GP68" i="1"/>
  <c r="C69" i="1"/>
  <c r="D69" i="1"/>
  <c r="AC69" i="1"/>
  <c r="CQ69" i="1" s="1"/>
  <c r="P69" i="1" s="1"/>
  <c r="AE69" i="1"/>
  <c r="CS69" i="1"/>
  <c r="R69" i="1" s="1"/>
  <c r="GK69" i="1" s="1"/>
  <c r="AF69" i="1"/>
  <c r="AG69" i="1"/>
  <c r="CU69" i="1" s="1"/>
  <c r="T69" i="1" s="1"/>
  <c r="AH69" i="1"/>
  <c r="AI69" i="1"/>
  <c r="CW69" i="1" s="1"/>
  <c r="V69" i="1" s="1"/>
  <c r="AJ69" i="1"/>
  <c r="CX69" i="1" s="1"/>
  <c r="W69" i="1" s="1"/>
  <c r="CT69" i="1"/>
  <c r="S69" i="1" s="1"/>
  <c r="CV69" i="1"/>
  <c r="U69" i="1" s="1"/>
  <c r="FR69" i="1"/>
  <c r="GL69" i="1"/>
  <c r="GO69" i="1"/>
  <c r="GP69" i="1"/>
  <c r="C70" i="1"/>
  <c r="D70" i="1"/>
  <c r="AC70" i="1"/>
  <c r="CQ70" i="1" s="1"/>
  <c r="P70" i="1" s="1"/>
  <c r="AE70" i="1"/>
  <c r="AD70" i="1" s="1"/>
  <c r="AB70" i="1" s="1"/>
  <c r="AF70" i="1"/>
  <c r="AG70" i="1"/>
  <c r="CU70" i="1" s="1"/>
  <c r="AH70" i="1"/>
  <c r="CV70" i="1" s="1"/>
  <c r="U70" i="1" s="1"/>
  <c r="AI70" i="1"/>
  <c r="CW70" i="1" s="1"/>
  <c r="V70" i="1" s="1"/>
  <c r="AJ70" i="1"/>
  <c r="CX70" i="1" s="1"/>
  <c r="W70" i="1" s="1"/>
  <c r="CS70" i="1"/>
  <c r="R70" i="1" s="1"/>
  <c r="GK70" i="1" s="1"/>
  <c r="CT70" i="1"/>
  <c r="S70" i="1" s="1"/>
  <c r="FR70" i="1"/>
  <c r="GL70" i="1"/>
  <c r="GO70" i="1"/>
  <c r="C71" i="1"/>
  <c r="D71" i="1"/>
  <c r="AC71" i="1"/>
  <c r="AE71" i="1"/>
  <c r="AD71" i="1" s="1"/>
  <c r="CR71" i="1" s="1"/>
  <c r="Q71" i="1" s="1"/>
  <c r="AF71" i="1"/>
  <c r="AG71" i="1"/>
  <c r="AH71" i="1"/>
  <c r="CV71" i="1" s="1"/>
  <c r="U71" i="1" s="1"/>
  <c r="AI71" i="1"/>
  <c r="CW71" i="1" s="1"/>
  <c r="V71" i="1" s="1"/>
  <c r="AJ71" i="1"/>
  <c r="CT71" i="1"/>
  <c r="S71" i="1" s="1"/>
  <c r="CU71" i="1"/>
  <c r="T71" i="1" s="1"/>
  <c r="CX71" i="1"/>
  <c r="W71" i="1" s="1"/>
  <c r="FR71" i="1"/>
  <c r="GL71" i="1"/>
  <c r="GO71" i="1"/>
  <c r="GP71" i="1"/>
  <c r="C72" i="1"/>
  <c r="D72" i="1"/>
  <c r="AC72" i="1"/>
  <c r="CQ72" i="1" s="1"/>
  <c r="P72" i="1" s="1"/>
  <c r="AE72" i="1"/>
  <c r="AD72" i="1" s="1"/>
  <c r="CR72" i="1" s="1"/>
  <c r="Q72" i="1" s="1"/>
  <c r="AF72" i="1"/>
  <c r="AG72" i="1"/>
  <c r="CU72" i="1" s="1"/>
  <c r="T72" i="1" s="1"/>
  <c r="AH72" i="1"/>
  <c r="CV72" i="1" s="1"/>
  <c r="U72" i="1" s="1"/>
  <c r="AI72" i="1"/>
  <c r="AJ72" i="1"/>
  <c r="CX72" i="1" s="1"/>
  <c r="W72" i="1" s="1"/>
  <c r="CT72" i="1"/>
  <c r="S72" i="1" s="1"/>
  <c r="CW72" i="1"/>
  <c r="V72" i="1" s="1"/>
  <c r="FR72" i="1"/>
  <c r="GL72" i="1"/>
  <c r="GO72" i="1"/>
  <c r="GP72" i="1"/>
  <c r="C73" i="1"/>
  <c r="D73" i="1"/>
  <c r="I73" i="1"/>
  <c r="AC73" i="1"/>
  <c r="CQ73" i="1" s="1"/>
  <c r="AE73" i="1"/>
  <c r="CS73" i="1" s="1"/>
  <c r="R73" i="1" s="1"/>
  <c r="GK73" i="1" s="1"/>
  <c r="AF73" i="1"/>
  <c r="CT73" i="1" s="1"/>
  <c r="S73" i="1" s="1"/>
  <c r="AG73" i="1"/>
  <c r="AH73" i="1"/>
  <c r="CV73" i="1" s="1"/>
  <c r="U73" i="1" s="1"/>
  <c r="AI73" i="1"/>
  <c r="CW73" i="1"/>
  <c r="V73" i="1" s="1"/>
  <c r="AJ73" i="1"/>
  <c r="CX73" i="1" s="1"/>
  <c r="CU73" i="1"/>
  <c r="T73" i="1" s="1"/>
  <c r="FR73" i="1"/>
  <c r="GL73" i="1"/>
  <c r="GO73" i="1"/>
  <c r="GX73" i="1"/>
  <c r="GP73" i="1" s="1"/>
  <c r="C74" i="1"/>
  <c r="D74" i="1"/>
  <c r="AC74" i="1"/>
  <c r="CQ74" i="1"/>
  <c r="P74" i="1" s="1"/>
  <c r="AE74" i="1"/>
  <c r="AD74" i="1"/>
  <c r="AB74" i="1" s="1"/>
  <c r="AF74" i="1"/>
  <c r="CT74" i="1" s="1"/>
  <c r="S74" i="1" s="1"/>
  <c r="AG74" i="1"/>
  <c r="CU74" i="1" s="1"/>
  <c r="AH74" i="1"/>
  <c r="CV74" i="1" s="1"/>
  <c r="U74" i="1" s="1"/>
  <c r="AI74" i="1"/>
  <c r="CW74" i="1" s="1"/>
  <c r="V74" i="1" s="1"/>
  <c r="AJ74" i="1"/>
  <c r="CX74" i="1" s="1"/>
  <c r="W74" i="1" s="1"/>
  <c r="CS74" i="1"/>
  <c r="R74" i="1" s="1"/>
  <c r="GK74" i="1"/>
  <c r="FR74" i="1"/>
  <c r="GL74" i="1"/>
  <c r="GO74" i="1"/>
  <c r="C75" i="1"/>
  <c r="D75" i="1"/>
  <c r="AC75" i="1"/>
  <c r="AE75" i="1"/>
  <c r="AD75" i="1" s="1"/>
  <c r="CR75" i="1" s="1"/>
  <c r="Q75" i="1" s="1"/>
  <c r="AF75" i="1"/>
  <c r="AG75" i="1"/>
  <c r="CU75" i="1" s="1"/>
  <c r="T75" i="1" s="1"/>
  <c r="AH75" i="1"/>
  <c r="CV75" i="1" s="1"/>
  <c r="U75" i="1" s="1"/>
  <c r="AI75" i="1"/>
  <c r="CW75" i="1"/>
  <c r="V75" i="1" s="1"/>
  <c r="AJ75" i="1"/>
  <c r="CT75" i="1"/>
  <c r="S75" i="1" s="1"/>
  <c r="CX75" i="1"/>
  <c r="W75" i="1" s="1"/>
  <c r="FR75" i="1"/>
  <c r="GL75" i="1"/>
  <c r="GO75" i="1"/>
  <c r="GP75" i="1"/>
  <c r="C76" i="1"/>
  <c r="D76" i="1"/>
  <c r="GP76" i="1"/>
  <c r="AC76" i="1"/>
  <c r="AE76" i="1"/>
  <c r="AD76" i="1" s="1"/>
  <c r="CR76" i="1" s="1"/>
  <c r="Q76" i="1" s="1"/>
  <c r="AF76" i="1"/>
  <c r="AG76" i="1"/>
  <c r="CU76" i="1" s="1"/>
  <c r="T76" i="1" s="1"/>
  <c r="AH76" i="1"/>
  <c r="CV76" i="1" s="1"/>
  <c r="U76" i="1" s="1"/>
  <c r="AI76" i="1"/>
  <c r="CW76" i="1" s="1"/>
  <c r="V76" i="1" s="1"/>
  <c r="AJ76" i="1"/>
  <c r="CX76" i="1" s="1"/>
  <c r="W76" i="1" s="1"/>
  <c r="CT76" i="1"/>
  <c r="S76" i="1" s="1"/>
  <c r="FR76" i="1"/>
  <c r="GL76" i="1"/>
  <c r="GO76" i="1"/>
  <c r="C77" i="1"/>
  <c r="D77" i="1"/>
  <c r="AC77" i="1"/>
  <c r="CQ77" i="1" s="1"/>
  <c r="P77" i="1" s="1"/>
  <c r="AE77" i="1"/>
  <c r="AF77" i="1"/>
  <c r="CT77" i="1" s="1"/>
  <c r="S77" i="1" s="1"/>
  <c r="AG77" i="1"/>
  <c r="AH77" i="1"/>
  <c r="AI77" i="1"/>
  <c r="CW77" i="1" s="1"/>
  <c r="V77" i="1" s="1"/>
  <c r="AJ77" i="1"/>
  <c r="CX77" i="1" s="1"/>
  <c r="W77" i="1" s="1"/>
  <c r="CU77" i="1"/>
  <c r="T77" i="1" s="1"/>
  <c r="CV77" i="1"/>
  <c r="U77" i="1" s="1"/>
  <c r="FR77" i="1"/>
  <c r="GL77" i="1"/>
  <c r="GO77" i="1"/>
  <c r="GP77" i="1"/>
  <c r="C78" i="1"/>
  <c r="D78" i="1"/>
  <c r="AC78" i="1"/>
  <c r="CQ78" i="1" s="1"/>
  <c r="P78" i="1" s="1"/>
  <c r="AE78" i="1"/>
  <c r="AD78" i="1" s="1"/>
  <c r="AF78" i="1"/>
  <c r="AG78" i="1"/>
  <c r="CU78" i="1" s="1"/>
  <c r="T78" i="1" s="1"/>
  <c r="AH78" i="1"/>
  <c r="CV78" i="1"/>
  <c r="U78" i="1" s="1"/>
  <c r="AI78" i="1"/>
  <c r="AJ78" i="1"/>
  <c r="CX78" i="1" s="1"/>
  <c r="W78" i="1" s="1"/>
  <c r="CT78" i="1"/>
  <c r="S78" i="1" s="1"/>
  <c r="CW78" i="1"/>
  <c r="V78" i="1" s="1"/>
  <c r="FR78" i="1"/>
  <c r="GL78" i="1"/>
  <c r="GO78" i="1"/>
  <c r="C79" i="1"/>
  <c r="D79" i="1"/>
  <c r="AC79" i="1"/>
  <c r="AE79" i="1"/>
  <c r="AD79" i="1" s="1"/>
  <c r="AF79" i="1"/>
  <c r="CT79" i="1" s="1"/>
  <c r="S79" i="1" s="1"/>
  <c r="AG79" i="1"/>
  <c r="CU79" i="1" s="1"/>
  <c r="T79" i="1" s="1"/>
  <c r="AH79" i="1"/>
  <c r="CV79" i="1" s="1"/>
  <c r="U79" i="1" s="1"/>
  <c r="AI79" i="1"/>
  <c r="CW79" i="1" s="1"/>
  <c r="V79" i="1" s="1"/>
  <c r="AJ79" i="1"/>
  <c r="CX79" i="1" s="1"/>
  <c r="W79" i="1" s="1"/>
  <c r="CQ79" i="1"/>
  <c r="P79" i="1" s="1"/>
  <c r="FR79" i="1"/>
  <c r="GL79" i="1"/>
  <c r="GO79" i="1"/>
  <c r="GP79" i="1"/>
  <c r="C80" i="1"/>
  <c r="D80" i="1"/>
  <c r="AC80" i="1"/>
  <c r="CQ80" i="1" s="1"/>
  <c r="P80" i="1" s="1"/>
  <c r="AE80" i="1"/>
  <c r="AD80" i="1" s="1"/>
  <c r="AF80" i="1"/>
  <c r="AG80" i="1"/>
  <c r="CU80" i="1"/>
  <c r="T80" i="1" s="1"/>
  <c r="AH80" i="1"/>
  <c r="CV80" i="1" s="1"/>
  <c r="U80" i="1" s="1"/>
  <c r="AI80" i="1"/>
  <c r="CW80" i="1" s="1"/>
  <c r="V80" i="1" s="1"/>
  <c r="AJ80" i="1"/>
  <c r="CX80" i="1"/>
  <c r="W80" i="1" s="1"/>
  <c r="CS80" i="1"/>
  <c r="R80" i="1" s="1"/>
  <c r="CT80" i="1"/>
  <c r="S80" i="1" s="1"/>
  <c r="FR80" i="1"/>
  <c r="GK80" i="1"/>
  <c r="GL80" i="1"/>
  <c r="GO80" i="1"/>
  <c r="C81" i="1"/>
  <c r="D81" i="1"/>
  <c r="AC81" i="1"/>
  <c r="CQ81" i="1" s="1"/>
  <c r="P81" i="1" s="1"/>
  <c r="AE81" i="1"/>
  <c r="AD81" i="1" s="1"/>
  <c r="AF81" i="1"/>
  <c r="CT81" i="1" s="1"/>
  <c r="S81" i="1" s="1"/>
  <c r="AG81" i="1"/>
  <c r="CU81" i="1" s="1"/>
  <c r="T81" i="1" s="1"/>
  <c r="AH81" i="1"/>
  <c r="CV81" i="1" s="1"/>
  <c r="U81" i="1" s="1"/>
  <c r="AI81" i="1"/>
  <c r="AJ81" i="1"/>
  <c r="CX81" i="1" s="1"/>
  <c r="W81" i="1" s="1"/>
  <c r="CS81" i="1"/>
  <c r="R81" i="1" s="1"/>
  <c r="GK81" i="1" s="1"/>
  <c r="CW81" i="1"/>
  <c r="V81" i="1" s="1"/>
  <c r="FR81" i="1"/>
  <c r="GL81" i="1"/>
  <c r="GO81" i="1"/>
  <c r="GP81" i="1"/>
  <c r="C82" i="1"/>
  <c r="D82" i="1"/>
  <c r="I82" i="1"/>
  <c r="AC82" i="1"/>
  <c r="CQ82" i="1" s="1"/>
  <c r="AE82" i="1"/>
  <c r="AD82" i="1" s="1"/>
  <c r="AF82" i="1"/>
  <c r="AG82" i="1"/>
  <c r="CU82" i="1" s="1"/>
  <c r="AH82" i="1"/>
  <c r="CV82" i="1"/>
  <c r="AI82" i="1"/>
  <c r="AJ82" i="1"/>
  <c r="CX82" i="1" s="1"/>
  <c r="CT82" i="1"/>
  <c r="S82" i="1" s="1"/>
  <c r="CW82" i="1"/>
  <c r="FR82" i="1"/>
  <c r="GL82" i="1"/>
  <c r="GO82" i="1"/>
  <c r="C83" i="1"/>
  <c r="D83" i="1"/>
  <c r="I83" i="1"/>
  <c r="T83" i="1"/>
  <c r="AC83" i="1"/>
  <c r="AE83" i="1"/>
  <c r="AD83" i="1" s="1"/>
  <c r="AF83" i="1"/>
  <c r="CT83" i="1"/>
  <c r="AG83" i="1"/>
  <c r="AH83" i="1"/>
  <c r="CV83" i="1" s="1"/>
  <c r="U83" i="1" s="1"/>
  <c r="AI83" i="1"/>
  <c r="AJ83" i="1"/>
  <c r="CX83" i="1" s="1"/>
  <c r="CQ83" i="1"/>
  <c r="P83" i="1" s="1"/>
  <c r="CS83" i="1"/>
  <c r="R83" i="1" s="1"/>
  <c r="CU83" i="1"/>
  <c r="CW83" i="1"/>
  <c r="V83" i="1" s="1"/>
  <c r="FR83" i="1"/>
  <c r="GL83" i="1"/>
  <c r="GO83" i="1"/>
  <c r="GP83" i="1"/>
  <c r="GX83" i="1"/>
  <c r="AC84" i="1"/>
  <c r="CQ84" i="1" s="1"/>
  <c r="P84" i="1" s="1"/>
  <c r="CP84" i="1" s="1"/>
  <c r="O84" i="1" s="1"/>
  <c r="AE84" i="1"/>
  <c r="AD84" i="1" s="1"/>
  <c r="CR84" i="1" s="1"/>
  <c r="AF84" i="1"/>
  <c r="CT84" i="1" s="1"/>
  <c r="AG84" i="1"/>
  <c r="AH84" i="1"/>
  <c r="AI84" i="1"/>
  <c r="AJ84" i="1"/>
  <c r="CX84" i="1" s="1"/>
  <c r="CS84" i="1"/>
  <c r="CU84" i="1"/>
  <c r="CV84" i="1"/>
  <c r="CW84" i="1"/>
  <c r="FR84" i="1"/>
  <c r="GL84" i="1"/>
  <c r="GO84" i="1"/>
  <c r="B86" i="1"/>
  <c r="B66" i="1" s="1"/>
  <c r="C86" i="1"/>
  <c r="C66" i="1" s="1"/>
  <c r="D86" i="1"/>
  <c r="D66" i="1" s="1"/>
  <c r="F86" i="1"/>
  <c r="F66" i="1" s="1"/>
  <c r="G86" i="1"/>
  <c r="G66" i="1" s="1"/>
  <c r="BG86" i="1"/>
  <c r="AT86" i="1" s="1"/>
  <c r="BB86" i="1"/>
  <c r="BG66" i="1"/>
  <c r="D112" i="1"/>
  <c r="E114" i="1"/>
  <c r="Z114" i="1"/>
  <c r="AA114" i="1"/>
  <c r="AM114" i="1"/>
  <c r="AN114" i="1"/>
  <c r="BA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DN114" i="1"/>
  <c r="C116" i="1"/>
  <c r="D116" i="1"/>
  <c r="GP116" i="1"/>
  <c r="AC116" i="1"/>
  <c r="CQ116" i="1" s="1"/>
  <c r="P116" i="1" s="1"/>
  <c r="AE116" i="1"/>
  <c r="AF116" i="1"/>
  <c r="CT116" i="1" s="1"/>
  <c r="S116" i="1" s="1"/>
  <c r="AG116" i="1"/>
  <c r="CU116" i="1" s="1"/>
  <c r="AH116" i="1"/>
  <c r="CV116" i="1" s="1"/>
  <c r="U116" i="1" s="1"/>
  <c r="AI116" i="1"/>
  <c r="CW116" i="1" s="1"/>
  <c r="V116" i="1" s="1"/>
  <c r="AJ116" i="1"/>
  <c r="CX116" i="1" s="1"/>
  <c r="W116" i="1" s="1"/>
  <c r="FR116" i="1"/>
  <c r="GL116" i="1"/>
  <c r="GN116" i="1"/>
  <c r="AC117" i="1"/>
  <c r="CQ117" i="1" s="1"/>
  <c r="P117" i="1" s="1"/>
  <c r="AE117" i="1"/>
  <c r="AD117" i="1" s="1"/>
  <c r="AF117" i="1"/>
  <c r="AG117" i="1"/>
  <c r="CU117" i="1"/>
  <c r="AH117" i="1"/>
  <c r="AI117" i="1"/>
  <c r="CW117" i="1" s="1"/>
  <c r="V117" i="1" s="1"/>
  <c r="AJ117" i="1"/>
  <c r="CX117" i="1" s="1"/>
  <c r="CV117" i="1"/>
  <c r="U117" i="1" s="1"/>
  <c r="FR117" i="1"/>
  <c r="GL117" i="1"/>
  <c r="GO117" i="1"/>
  <c r="C118" i="1"/>
  <c r="D118" i="1"/>
  <c r="I118" i="1"/>
  <c r="AC118" i="1"/>
  <c r="AE118" i="1"/>
  <c r="AF118" i="1"/>
  <c r="AG118" i="1"/>
  <c r="CU118" i="1"/>
  <c r="T118" i="1" s="1"/>
  <c r="AH118" i="1"/>
  <c r="CV118" i="1" s="1"/>
  <c r="U118" i="1"/>
  <c r="AI118" i="1"/>
  <c r="CW118" i="1"/>
  <c r="V118" i="1" s="1"/>
  <c r="AJ118" i="1"/>
  <c r="CX118" i="1" s="1"/>
  <c r="W118" i="1" s="1"/>
  <c r="CQ118" i="1"/>
  <c r="P118" i="1" s="1"/>
  <c r="FR118" i="1"/>
  <c r="GL118" i="1"/>
  <c r="GN118" i="1"/>
  <c r="GX118" i="1"/>
  <c r="GP118" i="1" s="1"/>
  <c r="AC119" i="1"/>
  <c r="CQ119" i="1" s="1"/>
  <c r="AE119" i="1"/>
  <c r="CS119" i="1"/>
  <c r="AF119" i="1"/>
  <c r="CT119" i="1" s="1"/>
  <c r="AG119" i="1"/>
  <c r="CU119" i="1" s="1"/>
  <c r="AH119" i="1"/>
  <c r="CV119" i="1" s="1"/>
  <c r="AI119" i="1"/>
  <c r="CW119" i="1" s="1"/>
  <c r="AJ119" i="1"/>
  <c r="CX119" i="1" s="1"/>
  <c r="FR119" i="1"/>
  <c r="GL119" i="1"/>
  <c r="GO119" i="1"/>
  <c r="AC120" i="1"/>
  <c r="AE120" i="1"/>
  <c r="AF120" i="1"/>
  <c r="AG120" i="1"/>
  <c r="CU120" i="1" s="1"/>
  <c r="AH120" i="1"/>
  <c r="AI120" i="1"/>
  <c r="CW120" i="1" s="1"/>
  <c r="AJ120" i="1"/>
  <c r="CT120" i="1"/>
  <c r="CV120" i="1"/>
  <c r="CX120" i="1"/>
  <c r="FR120" i="1"/>
  <c r="GL120" i="1"/>
  <c r="GO120" i="1"/>
  <c r="C121" i="1"/>
  <c r="D121" i="1"/>
  <c r="I121" i="1"/>
  <c r="GX121" i="1"/>
  <c r="GP121" i="1" s="1"/>
  <c r="AC121" i="1"/>
  <c r="AE121" i="1"/>
  <c r="AF121" i="1"/>
  <c r="AG121" i="1"/>
  <c r="AH121" i="1"/>
  <c r="CV121" i="1" s="1"/>
  <c r="U121" i="1" s="1"/>
  <c r="AI121" i="1"/>
  <c r="CW121" i="1" s="1"/>
  <c r="V121" i="1" s="1"/>
  <c r="AJ121" i="1"/>
  <c r="CQ121" i="1"/>
  <c r="P121" i="1" s="1"/>
  <c r="CT121" i="1"/>
  <c r="S121" i="1" s="1"/>
  <c r="CU121" i="1"/>
  <c r="T121" i="1" s="1"/>
  <c r="CX121" i="1"/>
  <c r="W121" i="1" s="1"/>
  <c r="FR121" i="1"/>
  <c r="GL121" i="1"/>
  <c r="GN121" i="1"/>
  <c r="AC122" i="1"/>
  <c r="AE122" i="1"/>
  <c r="AD122" i="1" s="1"/>
  <c r="CS122" i="1"/>
  <c r="AF122" i="1"/>
  <c r="AG122" i="1"/>
  <c r="AH122" i="1"/>
  <c r="CV122" i="1"/>
  <c r="AI122" i="1"/>
  <c r="CW122" i="1"/>
  <c r="AJ122" i="1"/>
  <c r="CQ122" i="1"/>
  <c r="CT122" i="1"/>
  <c r="CU122" i="1"/>
  <c r="CX122" i="1"/>
  <c r="FR122" i="1"/>
  <c r="GL122" i="1"/>
  <c r="GO122" i="1"/>
  <c r="C123" i="1"/>
  <c r="D123" i="1"/>
  <c r="AC123" i="1"/>
  <c r="CQ123" i="1"/>
  <c r="P123" i="1" s="1"/>
  <c r="AE123" i="1"/>
  <c r="AD123" i="1"/>
  <c r="AF123" i="1"/>
  <c r="CT123" i="1"/>
  <c r="S123" i="1" s="1"/>
  <c r="AG123" i="1"/>
  <c r="CU123" i="1"/>
  <c r="T123" i="1" s="1"/>
  <c r="AH123" i="1"/>
  <c r="AI123" i="1"/>
  <c r="CW123" i="1" s="1"/>
  <c r="V123" i="1" s="1"/>
  <c r="AJ123" i="1"/>
  <c r="CX123" i="1" s="1"/>
  <c r="W123" i="1" s="1"/>
  <c r="CS123" i="1"/>
  <c r="R123" i="1" s="1"/>
  <c r="GK123" i="1" s="1"/>
  <c r="CV123" i="1"/>
  <c r="U123" i="1" s="1"/>
  <c r="FR123" i="1"/>
  <c r="FR124" i="1"/>
  <c r="FR125" i="1"/>
  <c r="GL123" i="1"/>
  <c r="GO123" i="1"/>
  <c r="GP124" i="1"/>
  <c r="AC124" i="1"/>
  <c r="CQ124" i="1" s="1"/>
  <c r="P124" i="1" s="1"/>
  <c r="AE124" i="1"/>
  <c r="AD124" i="1" s="1"/>
  <c r="AF124" i="1"/>
  <c r="AG124" i="1"/>
  <c r="CU124" i="1" s="1"/>
  <c r="T124" i="1" s="1"/>
  <c r="AH124" i="1"/>
  <c r="CV124" i="1" s="1"/>
  <c r="U124" i="1" s="1"/>
  <c r="AI124" i="1"/>
  <c r="CW124" i="1" s="1"/>
  <c r="V124" i="1" s="1"/>
  <c r="AJ124" i="1"/>
  <c r="CX124" i="1" s="1"/>
  <c r="W124" i="1" s="1"/>
  <c r="CS124" i="1"/>
  <c r="R124" i="1" s="1"/>
  <c r="GK124" i="1" s="1"/>
  <c r="GL124" i="1"/>
  <c r="GO124" i="1"/>
  <c r="GP125" i="1"/>
  <c r="AC125" i="1"/>
  <c r="CQ125" i="1"/>
  <c r="P125" i="1" s="1"/>
  <c r="AE125" i="1"/>
  <c r="AD125" i="1"/>
  <c r="AF125" i="1"/>
  <c r="CT125" i="1"/>
  <c r="S125" i="1" s="1"/>
  <c r="AG125" i="1"/>
  <c r="CU125" i="1"/>
  <c r="T125" i="1" s="1"/>
  <c r="AH125" i="1"/>
  <c r="CV125" i="1" s="1"/>
  <c r="U125" i="1" s="1"/>
  <c r="AI125" i="1"/>
  <c r="AJ125" i="1"/>
  <c r="CX125" i="1" s="1"/>
  <c r="W125" i="1" s="1"/>
  <c r="CS125" i="1"/>
  <c r="R125" i="1" s="1"/>
  <c r="GK125" i="1" s="1"/>
  <c r="CW125" i="1"/>
  <c r="V125" i="1" s="1"/>
  <c r="GL125" i="1"/>
  <c r="GO125" i="1"/>
  <c r="C126" i="1"/>
  <c r="D126" i="1"/>
  <c r="I126" i="1"/>
  <c r="CX205" i="3"/>
  <c r="AC126" i="1"/>
  <c r="AE126" i="1"/>
  <c r="AD126" i="1" s="1"/>
  <c r="AF126" i="1"/>
  <c r="AG126" i="1"/>
  <c r="CU126" i="1" s="1"/>
  <c r="T126" i="1" s="1"/>
  <c r="AH126" i="1"/>
  <c r="CV126" i="1" s="1"/>
  <c r="U126" i="1" s="1"/>
  <c r="AI126" i="1"/>
  <c r="CW126" i="1" s="1"/>
  <c r="V126" i="1" s="1"/>
  <c r="AJ126" i="1"/>
  <c r="CX126" i="1" s="1"/>
  <c r="W126" i="1" s="1"/>
  <c r="CQ126" i="1"/>
  <c r="P126" i="1"/>
  <c r="FR126" i="1"/>
  <c r="BC128" i="1" s="1"/>
  <c r="GL126" i="1"/>
  <c r="BD128" i="1" s="1"/>
  <c r="GO126" i="1"/>
  <c r="GX126" i="1"/>
  <c r="GP126" i="1" s="1"/>
  <c r="B128" i="1"/>
  <c r="B114" i="1"/>
  <c r="C128" i="1"/>
  <c r="C114" i="1"/>
  <c r="D128" i="1"/>
  <c r="D114" i="1"/>
  <c r="F128" i="1"/>
  <c r="F114" i="1" s="1"/>
  <c r="G128" i="1"/>
  <c r="G114" i="1" s="1"/>
  <c r="BB128" i="1"/>
  <c r="BB114" i="1"/>
  <c r="D154" i="1"/>
  <c r="E156" i="1"/>
  <c r="Z156" i="1"/>
  <c r="AA156" i="1"/>
  <c r="AM156" i="1"/>
  <c r="AN156" i="1"/>
  <c r="BA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CY156" i="1"/>
  <c r="CZ156" i="1"/>
  <c r="DA156" i="1"/>
  <c r="DB156" i="1"/>
  <c r="DC156" i="1"/>
  <c r="DD156" i="1"/>
  <c r="DE156" i="1"/>
  <c r="DF156" i="1"/>
  <c r="DG156" i="1"/>
  <c r="DH156" i="1"/>
  <c r="DI156" i="1"/>
  <c r="DJ156" i="1"/>
  <c r="DK156" i="1"/>
  <c r="DL156" i="1"/>
  <c r="DM156" i="1"/>
  <c r="DN156" i="1"/>
  <c r="C158" i="1"/>
  <c r="D158" i="1"/>
  <c r="AC158" i="1"/>
  <c r="CQ158" i="1" s="1"/>
  <c r="P158" i="1" s="1"/>
  <c r="AD158" i="1"/>
  <c r="CR158" i="1" s="1"/>
  <c r="Q158" i="1" s="1"/>
  <c r="AD161" i="1" s="1"/>
  <c r="AE158" i="1"/>
  <c r="AF158" i="1"/>
  <c r="CT158" i="1" s="1"/>
  <c r="S158" i="1" s="1"/>
  <c r="AG158" i="1"/>
  <c r="CU158" i="1" s="1"/>
  <c r="T158" i="1" s="1"/>
  <c r="AH158" i="1"/>
  <c r="AI158" i="1"/>
  <c r="AJ158" i="1"/>
  <c r="CX158" i="1"/>
  <c r="W158" i="1" s="1"/>
  <c r="CS158" i="1"/>
  <c r="R158" i="1" s="1"/>
  <c r="CV158" i="1"/>
  <c r="U158" i="1" s="1"/>
  <c r="CW158" i="1"/>
  <c r="V158" i="1" s="1"/>
  <c r="FR158" i="1"/>
  <c r="GL158" i="1"/>
  <c r="BD161" i="1" s="1"/>
  <c r="GO158" i="1"/>
  <c r="GX158" i="1"/>
  <c r="GP158" i="1" s="1"/>
  <c r="C159" i="1"/>
  <c r="D159" i="1"/>
  <c r="AC159" i="1"/>
  <c r="CQ159" i="1" s="1"/>
  <c r="P159" i="1" s="1"/>
  <c r="AD159" i="1"/>
  <c r="AE159" i="1"/>
  <c r="CS159" i="1" s="1"/>
  <c r="R159" i="1" s="1"/>
  <c r="GK159" i="1" s="1"/>
  <c r="AF159" i="1"/>
  <c r="CT159" i="1" s="1"/>
  <c r="S159" i="1" s="1"/>
  <c r="AG159" i="1"/>
  <c r="CU159" i="1" s="1"/>
  <c r="T159" i="1" s="1"/>
  <c r="AH159" i="1"/>
  <c r="CV159" i="1" s="1"/>
  <c r="U159" i="1" s="1"/>
  <c r="AI159" i="1"/>
  <c r="CW159" i="1" s="1"/>
  <c r="V159" i="1" s="1"/>
  <c r="AJ159" i="1"/>
  <c r="CX159" i="1" s="1"/>
  <c r="W159" i="1" s="1"/>
  <c r="CR159" i="1"/>
  <c r="Q159" i="1"/>
  <c r="FR159" i="1"/>
  <c r="BC161" i="1" s="1"/>
  <c r="GL159" i="1"/>
  <c r="GO159" i="1"/>
  <c r="GX159" i="1"/>
  <c r="GP159" i="1" s="1"/>
  <c r="B161" i="1"/>
  <c r="B156" i="1" s="1"/>
  <c r="C161" i="1"/>
  <c r="C156" i="1" s="1"/>
  <c r="D161" i="1"/>
  <c r="D156" i="1" s="1"/>
  <c r="F161" i="1"/>
  <c r="F156" i="1" s="1"/>
  <c r="G161" i="1"/>
  <c r="G156" i="1" s="1"/>
  <c r="BB161" i="1"/>
  <c r="AO161" i="1" s="1"/>
  <c r="BG161" i="1"/>
  <c r="BG156" i="1" s="1"/>
  <c r="D187" i="1"/>
  <c r="E189" i="1"/>
  <c r="Z189" i="1"/>
  <c r="AA189" i="1"/>
  <c r="AM189" i="1"/>
  <c r="AN189" i="1"/>
  <c r="BA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E189" i="1"/>
  <c r="CF189" i="1"/>
  <c r="CG189" i="1"/>
  <c r="CH189" i="1"/>
  <c r="CI189" i="1"/>
  <c r="CJ189" i="1"/>
  <c r="CK189" i="1"/>
  <c r="CL189" i="1"/>
  <c r="CM189" i="1"/>
  <c r="CN189" i="1"/>
  <c r="CO189" i="1"/>
  <c r="CP189" i="1"/>
  <c r="CQ189" i="1"/>
  <c r="CR189" i="1"/>
  <c r="CS189" i="1"/>
  <c r="CT189" i="1"/>
  <c r="CU189" i="1"/>
  <c r="CV189" i="1"/>
  <c r="CW189" i="1"/>
  <c r="CX189" i="1"/>
  <c r="CY189" i="1"/>
  <c r="CZ189" i="1"/>
  <c r="DA189" i="1"/>
  <c r="DB189" i="1"/>
  <c r="DC189" i="1"/>
  <c r="DD189" i="1"/>
  <c r="DE189" i="1"/>
  <c r="DF189" i="1"/>
  <c r="DG189" i="1"/>
  <c r="DH189" i="1"/>
  <c r="DI189" i="1"/>
  <c r="DJ189" i="1"/>
  <c r="DK189" i="1"/>
  <c r="DL189" i="1"/>
  <c r="DM189" i="1"/>
  <c r="DN189" i="1"/>
  <c r="C191" i="1"/>
  <c r="D191" i="1"/>
  <c r="I191" i="1"/>
  <c r="AC191" i="1"/>
  <c r="CQ191" i="1" s="1"/>
  <c r="P191" i="1" s="1"/>
  <c r="AE191" i="1"/>
  <c r="AD191" i="1" s="1"/>
  <c r="AF191" i="1"/>
  <c r="CT191" i="1" s="1"/>
  <c r="S191" i="1" s="1"/>
  <c r="AG191" i="1"/>
  <c r="CU191" i="1"/>
  <c r="AH191" i="1"/>
  <c r="AI191" i="1"/>
  <c r="CW191" i="1" s="1"/>
  <c r="V191" i="1" s="1"/>
  <c r="AJ191" i="1"/>
  <c r="CS191" i="1"/>
  <c r="R191" i="1" s="1"/>
  <c r="CV191" i="1"/>
  <c r="CX191" i="1"/>
  <c r="FR191" i="1"/>
  <c r="GL191" i="1"/>
  <c r="GO191" i="1"/>
  <c r="C192" i="1"/>
  <c r="D192" i="1"/>
  <c r="I192" i="1"/>
  <c r="AC192" i="1"/>
  <c r="AD192" i="1"/>
  <c r="CR192" i="1" s="1"/>
  <c r="Q192" i="1" s="1"/>
  <c r="AE192" i="1"/>
  <c r="CS192" i="1"/>
  <c r="R192" i="1" s="1"/>
  <c r="GK192" i="1" s="1"/>
  <c r="AF192" i="1"/>
  <c r="AG192" i="1"/>
  <c r="CU192" i="1" s="1"/>
  <c r="T192" i="1" s="1"/>
  <c r="AH192" i="1"/>
  <c r="CV192" i="1" s="1"/>
  <c r="AI192" i="1"/>
  <c r="CW192" i="1" s="1"/>
  <c r="V192" i="1" s="1"/>
  <c r="AJ192" i="1"/>
  <c r="CX192" i="1" s="1"/>
  <c r="W192" i="1" s="1"/>
  <c r="CQ192" i="1"/>
  <c r="CT192" i="1"/>
  <c r="S192" i="1" s="1"/>
  <c r="FR192" i="1"/>
  <c r="GL192" i="1"/>
  <c r="GL193" i="1"/>
  <c r="GL195" i="1"/>
  <c r="GL196" i="1"/>
  <c r="GO192" i="1"/>
  <c r="GX192" i="1"/>
  <c r="GP192" i="1" s="1"/>
  <c r="C193" i="1"/>
  <c r="D193" i="1"/>
  <c r="GP193" i="1"/>
  <c r="AC193" i="1"/>
  <c r="CQ193" i="1" s="1"/>
  <c r="P193" i="1" s="1"/>
  <c r="AE193" i="1"/>
  <c r="AD193" i="1" s="1"/>
  <c r="AF193" i="1"/>
  <c r="CT193" i="1" s="1"/>
  <c r="S193" i="1" s="1"/>
  <c r="AG193" i="1"/>
  <c r="CU193" i="1" s="1"/>
  <c r="T193" i="1" s="1"/>
  <c r="AH193" i="1"/>
  <c r="CV193" i="1" s="1"/>
  <c r="U193" i="1" s="1"/>
  <c r="AI193" i="1"/>
  <c r="CW193" i="1" s="1"/>
  <c r="V193" i="1" s="1"/>
  <c r="AJ193" i="1"/>
  <c r="CX193" i="1" s="1"/>
  <c r="W193" i="1" s="1"/>
  <c r="FR193" i="1"/>
  <c r="GO193" i="1"/>
  <c r="C194" i="1"/>
  <c r="D194" i="1"/>
  <c r="I194" i="1"/>
  <c r="AC194" i="1"/>
  <c r="AD194" i="1"/>
  <c r="CR194" i="1" s="1"/>
  <c r="Q194" i="1" s="1"/>
  <c r="AE194" i="1"/>
  <c r="CS194" i="1"/>
  <c r="R194" i="1" s="1"/>
  <c r="GK194" i="1" s="1"/>
  <c r="AF194" i="1"/>
  <c r="CT194" i="1" s="1"/>
  <c r="AG194" i="1"/>
  <c r="CU194" i="1" s="1"/>
  <c r="T194" i="1" s="1"/>
  <c r="AH194" i="1"/>
  <c r="CV194" i="1" s="1"/>
  <c r="U194" i="1" s="1"/>
  <c r="AI194" i="1"/>
  <c r="CW194" i="1"/>
  <c r="V194" i="1" s="1"/>
  <c r="AJ194" i="1"/>
  <c r="CX194" i="1"/>
  <c r="W194" i="1" s="1"/>
  <c r="FR194" i="1"/>
  <c r="GL194" i="1"/>
  <c r="GO194" i="1"/>
  <c r="GX194" i="1"/>
  <c r="GP194" i="1" s="1"/>
  <c r="C195" i="1"/>
  <c r="D195" i="1"/>
  <c r="AC195" i="1"/>
  <c r="CQ195" i="1" s="1"/>
  <c r="P195" i="1" s="1"/>
  <c r="AE195" i="1"/>
  <c r="AD195" i="1" s="1"/>
  <c r="AF195" i="1"/>
  <c r="CT195" i="1" s="1"/>
  <c r="S195" i="1" s="1"/>
  <c r="AG195" i="1"/>
  <c r="CU195" i="1" s="1"/>
  <c r="T195" i="1" s="1"/>
  <c r="AH195" i="1"/>
  <c r="AI195" i="1"/>
  <c r="AJ195" i="1"/>
  <c r="CS195" i="1"/>
  <c r="R195" i="1" s="1"/>
  <c r="GK195" i="1" s="1"/>
  <c r="CV195" i="1"/>
  <c r="U195" i="1" s="1"/>
  <c r="CW195" i="1"/>
  <c r="V195" i="1" s="1"/>
  <c r="CX195" i="1"/>
  <c r="W195" i="1" s="1"/>
  <c r="FR195" i="1"/>
  <c r="GO195" i="1"/>
  <c r="GP195" i="1"/>
  <c r="C196" i="1"/>
  <c r="D196" i="1"/>
  <c r="AC196" i="1"/>
  <c r="CQ196" i="1" s="1"/>
  <c r="P196" i="1" s="1"/>
  <c r="AE196" i="1"/>
  <c r="CS196" i="1" s="1"/>
  <c r="R196" i="1" s="1"/>
  <c r="GK196" i="1" s="1"/>
  <c r="AF196" i="1"/>
  <c r="AG196" i="1"/>
  <c r="AH196" i="1"/>
  <c r="CV196" i="1" s="1"/>
  <c r="U196" i="1" s="1"/>
  <c r="AI196" i="1"/>
  <c r="CW196" i="1" s="1"/>
  <c r="V196" i="1" s="1"/>
  <c r="AJ196" i="1"/>
  <c r="CT196" i="1"/>
  <c r="S196" i="1" s="1"/>
  <c r="CU196" i="1"/>
  <c r="T196" i="1" s="1"/>
  <c r="CX196" i="1"/>
  <c r="W196" i="1" s="1"/>
  <c r="FR196" i="1"/>
  <c r="GO196" i="1"/>
  <c r="GP196" i="1"/>
  <c r="B198" i="1"/>
  <c r="B189" i="1" s="1"/>
  <c r="C198" i="1"/>
  <c r="C189" i="1" s="1"/>
  <c r="D198" i="1"/>
  <c r="D189" i="1" s="1"/>
  <c r="F198" i="1"/>
  <c r="F189" i="1" s="1"/>
  <c r="G198" i="1"/>
  <c r="G189" i="1" s="1"/>
  <c r="BB198" i="1"/>
  <c r="B224" i="1"/>
  <c r="B22" i="1" s="1"/>
  <c r="C224" i="1"/>
  <c r="C22" i="1" s="1"/>
  <c r="D224" i="1"/>
  <c r="D22" i="1" s="1"/>
  <c r="F224" i="1"/>
  <c r="F22" i="1" s="1"/>
  <c r="G224" i="1"/>
  <c r="G22" i="1" s="1"/>
  <c r="B253" i="1"/>
  <c r="B18" i="1" s="1"/>
  <c r="C253" i="1"/>
  <c r="C18" i="1" s="1"/>
  <c r="D253" i="1"/>
  <c r="D18" i="1" s="1"/>
  <c r="F253" i="1"/>
  <c r="F18" i="1" s="1"/>
  <c r="G253" i="1"/>
  <c r="G18" i="1" s="1"/>
  <c r="W191" i="1"/>
  <c r="AD196" i="1"/>
  <c r="CR196" i="1" s="1"/>
  <c r="Q196" i="1" s="1"/>
  <c r="AB192" i="1"/>
  <c r="T191" i="1"/>
  <c r="AB158" i="1"/>
  <c r="AB196" i="1"/>
  <c r="CX243" i="3"/>
  <c r="CX247" i="3"/>
  <c r="CX241" i="3"/>
  <c r="CX245" i="3"/>
  <c r="CX249" i="3"/>
  <c r="CX242" i="3"/>
  <c r="CX246" i="3"/>
  <c r="CX240" i="3"/>
  <c r="CX244" i="3"/>
  <c r="CX248" i="3"/>
  <c r="U191" i="1"/>
  <c r="BB189" i="1"/>
  <c r="CQ194" i="1"/>
  <c r="P194" i="1"/>
  <c r="BG198" i="1"/>
  <c r="BC198" i="1"/>
  <c r="BB156" i="1"/>
  <c r="CR125" i="1"/>
  <c r="Q125" i="1" s="1"/>
  <c r="AB125" i="1"/>
  <c r="CR123" i="1"/>
  <c r="Q123" i="1" s="1"/>
  <c r="AB123" i="1"/>
  <c r="AO198" i="1"/>
  <c r="CX227" i="3"/>
  <c r="CX228" i="3"/>
  <c r="CX229" i="3"/>
  <c r="CX226" i="3"/>
  <c r="CX230" i="3"/>
  <c r="CX211" i="3"/>
  <c r="CX215" i="3"/>
  <c r="CX219" i="3"/>
  <c r="CX212" i="3"/>
  <c r="CX216" i="3"/>
  <c r="CX209" i="3"/>
  <c r="CX213" i="3"/>
  <c r="CX217" i="3"/>
  <c r="CX210" i="3"/>
  <c r="CX214" i="3"/>
  <c r="CX218" i="3"/>
  <c r="GX191" i="1"/>
  <c r="GP191" i="1"/>
  <c r="CX251" i="3"/>
  <c r="CX255" i="3"/>
  <c r="CX259" i="3"/>
  <c r="CX253" i="3"/>
  <c r="CX257" i="3"/>
  <c r="CX250" i="3"/>
  <c r="CX254" i="3"/>
  <c r="CX258" i="3"/>
  <c r="CX252" i="3"/>
  <c r="CX256" i="3"/>
  <c r="CX260" i="3"/>
  <c r="CX231" i="3"/>
  <c r="CX235" i="3"/>
  <c r="CX239" i="3"/>
  <c r="CX232" i="3"/>
  <c r="CX236" i="3"/>
  <c r="CX233" i="3"/>
  <c r="CX237" i="3"/>
  <c r="CX234" i="3"/>
  <c r="CX238" i="3"/>
  <c r="CX223" i="3"/>
  <c r="CX220" i="3"/>
  <c r="CX224" i="3"/>
  <c r="CX221" i="3"/>
  <c r="CX225" i="3"/>
  <c r="CX222" i="3"/>
  <c r="I122" i="1"/>
  <c r="GX122" i="1"/>
  <c r="GP122" i="1" s="1"/>
  <c r="AD119" i="1"/>
  <c r="CR119" i="1" s="1"/>
  <c r="CS117" i="1"/>
  <c r="R117" i="1" s="1"/>
  <c r="GK117" i="1" s="1"/>
  <c r="AT161" i="1"/>
  <c r="AO128" i="1"/>
  <c r="CS120" i="1"/>
  <c r="AD120" i="1"/>
  <c r="CR120" i="1" s="1"/>
  <c r="AB84" i="1"/>
  <c r="CX203" i="3"/>
  <c r="CX204" i="3"/>
  <c r="CX201" i="3"/>
  <c r="CX202" i="3"/>
  <c r="CX195" i="3"/>
  <c r="CX199" i="3"/>
  <c r="CX192" i="3"/>
  <c r="CX196" i="3"/>
  <c r="CX200" i="3"/>
  <c r="CX193" i="3"/>
  <c r="CX197" i="3"/>
  <c r="CX194" i="3"/>
  <c r="CX198" i="3"/>
  <c r="AB120" i="1"/>
  <c r="CQ120" i="1"/>
  <c r="CR117" i="1"/>
  <c r="Q117" i="1" s="1"/>
  <c r="AB117" i="1"/>
  <c r="CX171" i="3"/>
  <c r="CX175" i="3"/>
  <c r="CX172" i="3"/>
  <c r="CX176" i="3"/>
  <c r="CX173" i="3"/>
  <c r="CX177" i="3"/>
  <c r="CX170" i="3"/>
  <c r="CX174" i="3"/>
  <c r="CX178" i="3"/>
  <c r="AT66" i="1"/>
  <c r="F102" i="1"/>
  <c r="CX155" i="3"/>
  <c r="CX159" i="3"/>
  <c r="CX156" i="3"/>
  <c r="CX160" i="3"/>
  <c r="CX157" i="3"/>
  <c r="CX161" i="3"/>
  <c r="CX158" i="3"/>
  <c r="GX82" i="1"/>
  <c r="GP82" i="1"/>
  <c r="T82" i="1"/>
  <c r="V82" i="1"/>
  <c r="GP123" i="1"/>
  <c r="W82" i="1"/>
  <c r="P82" i="1"/>
  <c r="T117" i="1"/>
  <c r="T116" i="1"/>
  <c r="CX163" i="3"/>
  <c r="CX167" i="3"/>
  <c r="CX164" i="3"/>
  <c r="CX168" i="3"/>
  <c r="CX165" i="3"/>
  <c r="CX169" i="3"/>
  <c r="CX162" i="3"/>
  <c r="CX166" i="3"/>
  <c r="AB75" i="1"/>
  <c r="CQ75" i="1"/>
  <c r="P75" i="1" s="1"/>
  <c r="CP75" i="1" s="1"/>
  <c r="O75" i="1" s="1"/>
  <c r="I84" i="1"/>
  <c r="W83" i="1"/>
  <c r="S83" i="1"/>
  <c r="U82" i="1"/>
  <c r="CX139" i="3"/>
  <c r="CX143" i="3"/>
  <c r="CX140" i="3"/>
  <c r="CX144" i="3"/>
  <c r="CX141" i="3"/>
  <c r="CX138" i="3"/>
  <c r="CX142" i="3"/>
  <c r="GP80" i="1"/>
  <c r="CX123" i="3"/>
  <c r="CX127" i="3"/>
  <c r="CX131" i="3"/>
  <c r="CX124" i="3"/>
  <c r="CX128" i="3"/>
  <c r="CX132" i="3"/>
  <c r="CX125" i="3"/>
  <c r="CX129" i="3"/>
  <c r="CX126" i="3"/>
  <c r="CX130" i="3"/>
  <c r="GP78" i="1"/>
  <c r="AD77" i="1"/>
  <c r="CS77" i="1"/>
  <c r="R77" i="1" s="1"/>
  <c r="GK77" i="1"/>
  <c r="AB76" i="1"/>
  <c r="CQ76" i="1"/>
  <c r="P76" i="1" s="1"/>
  <c r="CP76" i="1" s="1"/>
  <c r="O76" i="1" s="1"/>
  <c r="BD86" i="1"/>
  <c r="CX179" i="3"/>
  <c r="CX183" i="3"/>
  <c r="CX187" i="3"/>
  <c r="CX191" i="3"/>
  <c r="CX180" i="3"/>
  <c r="CX184" i="3"/>
  <c r="CX188" i="3"/>
  <c r="CX181" i="3"/>
  <c r="CX185" i="3"/>
  <c r="CX189" i="3"/>
  <c r="CX182" i="3"/>
  <c r="CX186" i="3"/>
  <c r="CX190" i="3"/>
  <c r="CR74" i="1"/>
  <c r="Q74" i="1" s="1"/>
  <c r="CZ73" i="1"/>
  <c r="Y73" i="1"/>
  <c r="CX83" i="3"/>
  <c r="CX84" i="3"/>
  <c r="CX85" i="3"/>
  <c r="CX82" i="3"/>
  <c r="CX86" i="3"/>
  <c r="CR70" i="1"/>
  <c r="Q70" i="1" s="1"/>
  <c r="CX59" i="3"/>
  <c r="CX57" i="3"/>
  <c r="CX58" i="3"/>
  <c r="AT38" i="1"/>
  <c r="AO38" i="1"/>
  <c r="CY30" i="1"/>
  <c r="X30" i="1"/>
  <c r="CZ30" i="1"/>
  <c r="Y30" i="1" s="1"/>
  <c r="CR28" i="1"/>
  <c r="Q28" i="1" s="1"/>
  <c r="AB28" i="1"/>
  <c r="CX147" i="3"/>
  <c r="CX151" i="3"/>
  <c r="CX148" i="3"/>
  <c r="CX152" i="3"/>
  <c r="CX145" i="3"/>
  <c r="CX149" i="3"/>
  <c r="CX153" i="3"/>
  <c r="CX146" i="3"/>
  <c r="CX150" i="3"/>
  <c r="CX154" i="3"/>
  <c r="CX135" i="3"/>
  <c r="CX136" i="3"/>
  <c r="CX133" i="3"/>
  <c r="CX137" i="3"/>
  <c r="CX134" i="3"/>
  <c r="CX119" i="3"/>
  <c r="CX116" i="3"/>
  <c r="CX120" i="3"/>
  <c r="CX117" i="3"/>
  <c r="CX121" i="3"/>
  <c r="CX118" i="3"/>
  <c r="CX122" i="3"/>
  <c r="T74" i="1"/>
  <c r="CQ71" i="1"/>
  <c r="P71" i="1" s="1"/>
  <c r="CP71" i="1" s="1"/>
  <c r="O71" i="1" s="1"/>
  <c r="T70" i="1"/>
  <c r="CX95" i="3"/>
  <c r="CX99" i="3"/>
  <c r="CX92" i="3"/>
  <c r="CX96" i="3"/>
  <c r="CX93" i="3"/>
  <c r="CX97" i="3"/>
  <c r="CX94" i="3"/>
  <c r="CX98" i="3"/>
  <c r="CX67" i="3"/>
  <c r="CX68" i="3"/>
  <c r="CX65" i="3"/>
  <c r="CX69" i="3"/>
  <c r="CX66" i="3"/>
  <c r="CX70" i="3"/>
  <c r="CX111" i="3"/>
  <c r="CX115" i="3"/>
  <c r="CX108" i="3"/>
  <c r="CX112" i="3"/>
  <c r="CX109" i="3"/>
  <c r="CX113" i="3"/>
  <c r="CX110" i="3"/>
  <c r="CX114" i="3"/>
  <c r="GP74" i="1"/>
  <c r="AD73" i="1"/>
  <c r="CR73" i="1" s="1"/>
  <c r="Q73" i="1" s="1"/>
  <c r="AB72" i="1"/>
  <c r="GP70" i="1"/>
  <c r="AD69" i="1"/>
  <c r="CR69" i="1" s="1"/>
  <c r="Q69" i="1" s="1"/>
  <c r="AB68" i="1"/>
  <c r="AP38" i="1"/>
  <c r="CX103" i="3"/>
  <c r="CX107" i="3"/>
  <c r="CX100" i="3"/>
  <c r="CX104" i="3"/>
  <c r="CX101" i="3"/>
  <c r="CX105" i="3"/>
  <c r="CX102" i="3"/>
  <c r="CX106" i="3"/>
  <c r="CX87" i="3"/>
  <c r="CX91" i="3"/>
  <c r="CX88" i="3"/>
  <c r="CX89" i="3"/>
  <c r="CX90" i="3"/>
  <c r="CX71" i="3"/>
  <c r="CX75" i="3"/>
  <c r="CX79" i="3"/>
  <c r="CX72" i="3"/>
  <c r="CX76" i="3"/>
  <c r="CX80" i="3"/>
  <c r="CX73" i="3"/>
  <c r="CX77" i="3"/>
  <c r="CX81" i="3"/>
  <c r="CX74" i="3"/>
  <c r="CX78" i="3"/>
  <c r="CX63" i="3"/>
  <c r="CX60" i="3"/>
  <c r="CX64" i="3"/>
  <c r="CX61" i="3"/>
  <c r="CX62" i="3"/>
  <c r="AB36" i="1"/>
  <c r="CX55" i="3"/>
  <c r="CX52" i="3"/>
  <c r="CX56" i="3"/>
  <c r="CX53" i="3"/>
  <c r="CX54" i="3"/>
  <c r="AB32" i="1"/>
  <c r="CX31" i="3"/>
  <c r="CX32" i="3"/>
  <c r="CX33" i="3"/>
  <c r="AB30" i="1"/>
  <c r="CX19" i="3"/>
  <c r="CX23" i="3"/>
  <c r="CX16" i="3"/>
  <c r="CX20" i="3"/>
  <c r="CX24" i="3"/>
  <c r="CX17" i="3"/>
  <c r="CX21" i="3"/>
  <c r="CX18" i="3"/>
  <c r="CX22" i="3"/>
  <c r="CS28" i="1"/>
  <c r="R28" i="1" s="1"/>
  <c r="CX3" i="3"/>
  <c r="CX7" i="3"/>
  <c r="CX4" i="3"/>
  <c r="CX8" i="3"/>
  <c r="CX1" i="3"/>
  <c r="CX5" i="3"/>
  <c r="CX2" i="3"/>
  <c r="CX6" i="3"/>
  <c r="GP36" i="1"/>
  <c r="CT35" i="1"/>
  <c r="S35" i="1" s="1"/>
  <c r="CT34" i="1"/>
  <c r="S34" i="1" s="1"/>
  <c r="CT33" i="1"/>
  <c r="S33" i="1" s="1"/>
  <c r="CT31" i="1"/>
  <c r="S31" i="1"/>
  <c r="CT29" i="1"/>
  <c r="S29" i="1"/>
  <c r="CP29" i="1" s="1"/>
  <c r="O29" i="1" s="1"/>
  <c r="CX35" i="3"/>
  <c r="CX39" i="3"/>
  <c r="CX43" i="3"/>
  <c r="CX47" i="3"/>
  <c r="CX51" i="3"/>
  <c r="CX36" i="3"/>
  <c r="CX40" i="3"/>
  <c r="CX44" i="3"/>
  <c r="CX48" i="3"/>
  <c r="CX37" i="3"/>
  <c r="CX41" i="3"/>
  <c r="CX45" i="3"/>
  <c r="CX49" i="3"/>
  <c r="CX34" i="3"/>
  <c r="CX38" i="3"/>
  <c r="CX42" i="3"/>
  <c r="CX46" i="3"/>
  <c r="CX50" i="3"/>
  <c r="CX27" i="3"/>
  <c r="CX28" i="3"/>
  <c r="CX25" i="3"/>
  <c r="CX29" i="3"/>
  <c r="CX26" i="3"/>
  <c r="CX30" i="3"/>
  <c r="CX11" i="3"/>
  <c r="CX15" i="3"/>
  <c r="CX12" i="3"/>
  <c r="CX9" i="3"/>
  <c r="CX13" i="3"/>
  <c r="CX10" i="3"/>
  <c r="CX14" i="3"/>
  <c r="AB69" i="1"/>
  <c r="T122" i="1"/>
  <c r="P122" i="1"/>
  <c r="S122" i="1"/>
  <c r="CZ122" i="1" s="1"/>
  <c r="Y122" i="1" s="1"/>
  <c r="AP26" i="1"/>
  <c r="F47" i="1"/>
  <c r="AB73" i="1"/>
  <c r="BD66" i="1"/>
  <c r="AQ86" i="1"/>
  <c r="BK86" i="1"/>
  <c r="BK66" i="1" s="1"/>
  <c r="AB77" i="1"/>
  <c r="CR77" i="1"/>
  <c r="Q77" i="1" s="1"/>
  <c r="GX84" i="1"/>
  <c r="GP84" i="1" s="1"/>
  <c r="BH86" i="1" s="1"/>
  <c r="R84" i="1"/>
  <c r="CY84" i="1" s="1"/>
  <c r="X84" i="1" s="1"/>
  <c r="U84" i="1"/>
  <c r="V84" i="1"/>
  <c r="Q84" i="1"/>
  <c r="AO114" i="1"/>
  <c r="F132" i="1"/>
  <c r="F202" i="1"/>
  <c r="AO189" i="1"/>
  <c r="BC189" i="1"/>
  <c r="AP198" i="1"/>
  <c r="F207" i="1" s="1"/>
  <c r="AO26" i="1"/>
  <c r="F42" i="1"/>
  <c r="S84" i="1"/>
  <c r="AT156" i="1"/>
  <c r="F177" i="1"/>
  <c r="GP117" i="1"/>
  <c r="W117" i="1"/>
  <c r="R122" i="1"/>
  <c r="GK122" i="1" s="1"/>
  <c r="BG189" i="1"/>
  <c r="AT198" i="1"/>
  <c r="F214" i="1" s="1"/>
  <c r="AT26" i="1"/>
  <c r="F54" i="1"/>
  <c r="W84" i="1"/>
  <c r="V122" i="1"/>
  <c r="W122" i="1"/>
  <c r="U122" i="1"/>
  <c r="AP189" i="1"/>
  <c r="CY122" i="1"/>
  <c r="X122" i="1" s="1"/>
  <c r="AT189" i="1"/>
  <c r="GK84" i="1"/>
  <c r="AX86" i="1"/>
  <c r="AX66" i="1" s="1"/>
  <c r="AQ66" i="1"/>
  <c r="F96" i="1"/>
  <c r="F93" i="1"/>
  <c r="CR195" i="1" l="1"/>
  <c r="Q195" i="1" s="1"/>
  <c r="AB195" i="1"/>
  <c r="CR191" i="1"/>
  <c r="Q191" i="1" s="1"/>
  <c r="AB191" i="1"/>
  <c r="AQ161" i="1"/>
  <c r="BD156" i="1"/>
  <c r="BK161" i="1"/>
  <c r="BH198" i="1"/>
  <c r="BD198" i="1"/>
  <c r="AG161" i="1"/>
  <c r="CZ84" i="1"/>
  <c r="Y84" i="1" s="1"/>
  <c r="T84" i="1"/>
  <c r="AG86" i="1" s="1"/>
  <c r="S194" i="1"/>
  <c r="CP194" i="1" s="1"/>
  <c r="O194" i="1" s="1"/>
  <c r="AB194" i="1"/>
  <c r="P192" i="1"/>
  <c r="CP192" i="1" s="1"/>
  <c r="O192" i="1" s="1"/>
  <c r="U192" i="1"/>
  <c r="AB159" i="1"/>
  <c r="R119" i="1"/>
  <c r="GK119" i="1" s="1"/>
  <c r="AD118" i="1"/>
  <c r="CS118" i="1"/>
  <c r="R118" i="1" s="1"/>
  <c r="GK118" i="1" s="1"/>
  <c r="I119" i="1"/>
  <c r="I120" i="1"/>
  <c r="Q120" i="1" s="1"/>
  <c r="AD116" i="1"/>
  <c r="CS116" i="1"/>
  <c r="R116" i="1" s="1"/>
  <c r="GK116" i="1" s="1"/>
  <c r="BC86" i="1"/>
  <c r="CY73" i="1"/>
  <c r="X73" i="1" s="1"/>
  <c r="CP32" i="1"/>
  <c r="O32" i="1" s="1"/>
  <c r="BD38" i="1"/>
  <c r="V119" i="1"/>
  <c r="CS82" i="1"/>
  <c r="R82" i="1" s="1"/>
  <c r="CS78" i="1"/>
  <c r="R78" i="1" s="1"/>
  <c r="GK78" i="1" s="1"/>
  <c r="CS76" i="1"/>
  <c r="R76" i="1" s="1"/>
  <c r="GK76" i="1" s="1"/>
  <c r="W73" i="1"/>
  <c r="AJ86" i="1" s="1"/>
  <c r="P73" i="1"/>
  <c r="CP73" i="1" s="1"/>
  <c r="O73" i="1" s="1"/>
  <c r="CS72" i="1"/>
  <c r="R72" i="1" s="1"/>
  <c r="GK72" i="1" s="1"/>
  <c r="CS68" i="1"/>
  <c r="R68" i="1" s="1"/>
  <c r="GK68" i="1" s="1"/>
  <c r="CS35" i="1"/>
  <c r="R35" i="1" s="1"/>
  <c r="GK35" i="1" s="1"/>
  <c r="AB35" i="1"/>
  <c r="CS34" i="1"/>
  <c r="R34" i="1" s="1"/>
  <c r="GK34" i="1" s="1"/>
  <c r="AB34" i="1"/>
  <c r="CS33" i="1"/>
  <c r="R33" i="1" s="1"/>
  <c r="GK33" i="1" s="1"/>
  <c r="AB33" i="1"/>
  <c r="CS32" i="1"/>
  <c r="R32" i="1" s="1"/>
  <c r="GK32" i="1" s="1"/>
  <c r="L18" i="5"/>
  <c r="T31" i="1"/>
  <c r="AG38" i="1" s="1"/>
  <c r="W31" i="1"/>
  <c r="GX31" i="1"/>
  <c r="GP31" i="1" s="1"/>
  <c r="GX30" i="1"/>
  <c r="GP30" i="1" s="1"/>
  <c r="BH38" i="1" s="1"/>
  <c r="P30" i="1"/>
  <c r="CP30" i="1" s="1"/>
  <c r="L17" i="5"/>
  <c r="L16" i="5"/>
  <c r="GK28" i="1"/>
  <c r="AU198" i="1"/>
  <c r="BH189" i="1"/>
  <c r="BD189" i="1"/>
  <c r="BK198" i="1"/>
  <c r="AQ198" i="1"/>
  <c r="BM198" i="1"/>
  <c r="CZ192" i="1"/>
  <c r="Y192" i="1" s="1"/>
  <c r="CY192" i="1"/>
  <c r="X192" i="1" s="1"/>
  <c r="AJ198" i="1"/>
  <c r="GK191" i="1"/>
  <c r="CZ191" i="1"/>
  <c r="Y191" i="1" s="1"/>
  <c r="CY191" i="1"/>
  <c r="X191" i="1" s="1"/>
  <c r="AI161" i="1"/>
  <c r="AE161" i="1"/>
  <c r="GK158" i="1"/>
  <c r="AJ161" i="1"/>
  <c r="T161" i="1"/>
  <c r="AG156" i="1"/>
  <c r="AQ128" i="1"/>
  <c r="BK128" i="1"/>
  <c r="BD114" i="1"/>
  <c r="AB126" i="1"/>
  <c r="CR126" i="1"/>
  <c r="Q126" i="1" s="1"/>
  <c r="GK83" i="1"/>
  <c r="CZ83" i="1"/>
  <c r="Y83" i="1" s="1"/>
  <c r="CY83" i="1"/>
  <c r="X83" i="1" s="1"/>
  <c r="AB83" i="1"/>
  <c r="CR83" i="1"/>
  <c r="Q83" i="1" s="1"/>
  <c r="CP83" i="1" s="1"/>
  <c r="O83" i="1" s="1"/>
  <c r="AU86" i="1"/>
  <c r="BH66" i="1"/>
  <c r="CY194" i="1"/>
  <c r="X194" i="1" s="1"/>
  <c r="CZ194" i="1"/>
  <c r="Y194" i="1" s="1"/>
  <c r="CR193" i="1"/>
  <c r="Q193" i="1" s="1"/>
  <c r="CP193" i="1" s="1"/>
  <c r="O193" i="1" s="1"/>
  <c r="AB193" i="1"/>
  <c r="AG198" i="1"/>
  <c r="GN192" i="1"/>
  <c r="GM192" i="1"/>
  <c r="AI198" i="1"/>
  <c r="AD198" i="1"/>
  <c r="CP191" i="1"/>
  <c r="O191" i="1" s="1"/>
  <c r="F165" i="1"/>
  <c r="AO156" i="1"/>
  <c r="AQ156" i="1"/>
  <c r="F171" i="1"/>
  <c r="BC156" i="1"/>
  <c r="BM161" i="1"/>
  <c r="AP161" i="1"/>
  <c r="CZ159" i="1"/>
  <c r="Y159" i="1" s="1"/>
  <c r="CP159" i="1"/>
  <c r="O159" i="1" s="1"/>
  <c r="CY159" i="1"/>
  <c r="X159" i="1" s="1"/>
  <c r="BH161" i="1"/>
  <c r="AH161" i="1"/>
  <c r="Q161" i="1"/>
  <c r="AD156" i="1"/>
  <c r="CZ158" i="1"/>
  <c r="Y158" i="1" s="1"/>
  <c r="CY158" i="1"/>
  <c r="X158" i="1" s="1"/>
  <c r="AF161" i="1"/>
  <c r="CP158" i="1"/>
  <c r="O158" i="1" s="1"/>
  <c r="AC161" i="1"/>
  <c r="BC114" i="1"/>
  <c r="AP128" i="1"/>
  <c r="BM128" i="1"/>
  <c r="AB124" i="1"/>
  <c r="CR124" i="1"/>
  <c r="Q124" i="1" s="1"/>
  <c r="AB122" i="1"/>
  <c r="CR122" i="1"/>
  <c r="Q122" i="1" s="1"/>
  <c r="CP122" i="1" s="1"/>
  <c r="O122" i="1" s="1"/>
  <c r="CZ29" i="1"/>
  <c r="Y29" i="1" s="1"/>
  <c r="O17" i="5" s="1"/>
  <c r="CY29" i="1"/>
  <c r="X29" i="1" s="1"/>
  <c r="M17" i="5" s="1"/>
  <c r="CY34" i="1"/>
  <c r="X34" i="1" s="1"/>
  <c r="CZ34" i="1"/>
  <c r="Y34" i="1" s="1"/>
  <c r="AB119" i="1"/>
  <c r="AF198" i="1"/>
  <c r="AC198" i="1"/>
  <c r="CP196" i="1"/>
  <c r="O196" i="1" s="1"/>
  <c r="CS193" i="1"/>
  <c r="R193" i="1" s="1"/>
  <c r="GK193" i="1" s="1"/>
  <c r="CY125" i="1"/>
  <c r="X125" i="1" s="1"/>
  <c r="CZ125" i="1"/>
  <c r="Y125" i="1" s="1"/>
  <c r="CP125" i="1"/>
  <c r="O125" i="1" s="1"/>
  <c r="CY123" i="1"/>
  <c r="X123" i="1" s="1"/>
  <c r="CZ123" i="1"/>
  <c r="Y123" i="1" s="1"/>
  <c r="CP123" i="1"/>
  <c r="O123" i="1" s="1"/>
  <c r="AD121" i="1"/>
  <c r="CS121" i="1"/>
  <c r="R121" i="1" s="1"/>
  <c r="GK121" i="1" s="1"/>
  <c r="CT118" i="1"/>
  <c r="S118" i="1" s="1"/>
  <c r="CR82" i="1"/>
  <c r="Q82" i="1" s="1"/>
  <c r="CP82" i="1" s="1"/>
  <c r="O82" i="1" s="1"/>
  <c r="AB82" i="1"/>
  <c r="CY81" i="1"/>
  <c r="X81" i="1" s="1"/>
  <c r="CZ81" i="1"/>
  <c r="Y81" i="1" s="1"/>
  <c r="CR78" i="1"/>
  <c r="Q78" i="1" s="1"/>
  <c r="AB78" i="1"/>
  <c r="CP69" i="1"/>
  <c r="O69" i="1" s="1"/>
  <c r="AH86" i="1"/>
  <c r="CY33" i="1"/>
  <c r="X33" i="1" s="1"/>
  <c r="M19" i="5" s="1"/>
  <c r="CZ33" i="1"/>
  <c r="Y33" i="1" s="1"/>
  <c r="O19" i="5" s="1"/>
  <c r="CY35" i="1"/>
  <c r="X35" i="1" s="1"/>
  <c r="M20" i="5" s="1"/>
  <c r="CZ35" i="1"/>
  <c r="Y35" i="1" s="1"/>
  <c r="O20" i="5" s="1"/>
  <c r="AH198" i="1"/>
  <c r="CY196" i="1"/>
  <c r="X196" i="1" s="1"/>
  <c r="CZ196" i="1"/>
  <c r="Y196" i="1" s="1"/>
  <c r="CY195" i="1"/>
  <c r="X195" i="1" s="1"/>
  <c r="CZ195" i="1"/>
  <c r="Y195" i="1" s="1"/>
  <c r="CP195" i="1"/>
  <c r="O195" i="1" s="1"/>
  <c r="CY193" i="1"/>
  <c r="X193" i="1" s="1"/>
  <c r="CZ193" i="1"/>
  <c r="Y193" i="1" s="1"/>
  <c r="CT126" i="1"/>
  <c r="S126" i="1" s="1"/>
  <c r="CS126" i="1"/>
  <c r="R126" i="1" s="1"/>
  <c r="GK126" i="1" s="1"/>
  <c r="CT124" i="1"/>
  <c r="S124" i="1" s="1"/>
  <c r="U120" i="1"/>
  <c r="GX119" i="1"/>
  <c r="GP119" i="1" s="1"/>
  <c r="CT117" i="1"/>
  <c r="S117" i="1" s="1"/>
  <c r="CP117" i="1"/>
  <c r="O117" i="1" s="1"/>
  <c r="CY116" i="1"/>
  <c r="X116" i="1" s="1"/>
  <c r="CZ116" i="1"/>
  <c r="Y116" i="1" s="1"/>
  <c r="AO86" i="1"/>
  <c r="BB66" i="1"/>
  <c r="AB81" i="1"/>
  <c r="CR81" i="1"/>
  <c r="Q81" i="1" s="1"/>
  <c r="CP81" i="1" s="1"/>
  <c r="O81" i="1" s="1"/>
  <c r="AB80" i="1"/>
  <c r="CR80" i="1"/>
  <c r="Q80" i="1" s="1"/>
  <c r="CP80" i="1" s="1"/>
  <c r="O80" i="1" s="1"/>
  <c r="AB79" i="1"/>
  <c r="CR79" i="1"/>
  <c r="Q79" i="1" s="1"/>
  <c r="AD86" i="1" s="1"/>
  <c r="CY77" i="1"/>
  <c r="X77" i="1" s="1"/>
  <c r="CZ77" i="1"/>
  <c r="Y77" i="1" s="1"/>
  <c r="CP77" i="1"/>
  <c r="O77" i="1" s="1"/>
  <c r="CY74" i="1"/>
  <c r="X74" i="1" s="1"/>
  <c r="CZ74" i="1"/>
  <c r="Y74" i="1" s="1"/>
  <c r="CP72" i="1"/>
  <c r="O72" i="1" s="1"/>
  <c r="AB71" i="1"/>
  <c r="CP70" i="1"/>
  <c r="O70" i="1" s="1"/>
  <c r="CP68" i="1"/>
  <c r="O68" i="1" s="1"/>
  <c r="AC86" i="1"/>
  <c r="AJ38" i="1"/>
  <c r="CY80" i="1"/>
  <c r="X80" i="1" s="1"/>
  <c r="CZ80" i="1"/>
  <c r="Y80" i="1" s="1"/>
  <c r="CS79" i="1"/>
  <c r="R79" i="1" s="1"/>
  <c r="GK79" i="1" s="1"/>
  <c r="CS75" i="1"/>
  <c r="R75" i="1" s="1"/>
  <c r="GK75" i="1" s="1"/>
  <c r="CS71" i="1"/>
  <c r="R71" i="1" s="1"/>
  <c r="GK71" i="1" s="1"/>
  <c r="CS36" i="1"/>
  <c r="R36" i="1" s="1"/>
  <c r="GK36" i="1" s="1"/>
  <c r="CQ35" i="1"/>
  <c r="P35" i="1" s="1"/>
  <c r="CP35" i="1" s="1"/>
  <c r="O35" i="1" s="1"/>
  <c r="CQ34" i="1"/>
  <c r="P34" i="1" s="1"/>
  <c r="CP34" i="1" s="1"/>
  <c r="O34" i="1" s="1"/>
  <c r="CQ33" i="1"/>
  <c r="P33" i="1" s="1"/>
  <c r="CP33" i="1" s="1"/>
  <c r="O33" i="1" s="1"/>
  <c r="CY32" i="1"/>
  <c r="X32" i="1" s="1"/>
  <c r="CZ32" i="1"/>
  <c r="Y32" i="1" s="1"/>
  <c r="O18" i="5" s="1"/>
  <c r="AD31" i="1"/>
  <c r="CS31" i="1"/>
  <c r="R31" i="1" s="1"/>
  <c r="AC38" i="1"/>
  <c r="CP79" i="1"/>
  <c r="O79" i="1" s="1"/>
  <c r="CY79" i="1"/>
  <c r="X79" i="1" s="1"/>
  <c r="CZ79" i="1"/>
  <c r="Y79" i="1" s="1"/>
  <c r="CY78" i="1"/>
  <c r="X78" i="1" s="1"/>
  <c r="CZ78" i="1"/>
  <c r="Y78" i="1" s="1"/>
  <c r="CP78" i="1"/>
  <c r="O78" i="1" s="1"/>
  <c r="CY76" i="1"/>
  <c r="X76" i="1" s="1"/>
  <c r="CZ76" i="1"/>
  <c r="Y76" i="1" s="1"/>
  <c r="CY75" i="1"/>
  <c r="X75" i="1" s="1"/>
  <c r="CZ75" i="1"/>
  <c r="Y75" i="1" s="1"/>
  <c r="CP74" i="1"/>
  <c r="O74" i="1" s="1"/>
  <c r="CY72" i="1"/>
  <c r="X72" i="1" s="1"/>
  <c r="CZ72" i="1"/>
  <c r="Y72" i="1" s="1"/>
  <c r="CY71" i="1"/>
  <c r="X71" i="1" s="1"/>
  <c r="CZ71" i="1"/>
  <c r="Y71" i="1" s="1"/>
  <c r="CY70" i="1"/>
  <c r="X70" i="1" s="1"/>
  <c r="CZ70" i="1"/>
  <c r="Y70" i="1" s="1"/>
  <c r="CY69" i="1"/>
  <c r="X69" i="1" s="1"/>
  <c r="CZ69" i="1"/>
  <c r="Y69" i="1" s="1"/>
  <c r="AI86" i="1"/>
  <c r="CY68" i="1"/>
  <c r="X68" i="1" s="1"/>
  <c r="CZ68" i="1"/>
  <c r="Y68" i="1" s="1"/>
  <c r="AF86" i="1"/>
  <c r="AE86" i="1"/>
  <c r="CP36" i="1"/>
  <c r="O36" i="1" s="1"/>
  <c r="CY36" i="1"/>
  <c r="X36" i="1" s="1"/>
  <c r="CZ36" i="1"/>
  <c r="Y36" i="1" s="1"/>
  <c r="L20" i="5"/>
  <c r="N20" i="5"/>
  <c r="L19" i="5"/>
  <c r="N19" i="5"/>
  <c r="AI38" i="1"/>
  <c r="AH38" i="1"/>
  <c r="N16" i="5"/>
  <c r="N17" i="5"/>
  <c r="N18" i="5"/>
  <c r="AB29" i="1"/>
  <c r="CT28" i="1"/>
  <c r="S28" i="1" s="1"/>
  <c r="BH26" i="1" l="1"/>
  <c r="AU38" i="1"/>
  <c r="GN73" i="1"/>
  <c r="GM73" i="1"/>
  <c r="CP124" i="1"/>
  <c r="O124" i="1" s="1"/>
  <c r="O30" i="1"/>
  <c r="AG26" i="1"/>
  <c r="T38" i="1"/>
  <c r="W86" i="1"/>
  <c r="AJ66" i="1"/>
  <c r="AP86" i="1"/>
  <c r="BC66" i="1"/>
  <c r="BM86" i="1"/>
  <c r="AB116" i="1"/>
  <c r="CR116" i="1"/>
  <c r="Q116" i="1" s="1"/>
  <c r="CP116" i="1" s="1"/>
  <c r="O116" i="1" s="1"/>
  <c r="T119" i="1"/>
  <c r="U119" i="1"/>
  <c r="AH128" i="1" s="1"/>
  <c r="P119" i="1"/>
  <c r="V120" i="1"/>
  <c r="AI128" i="1" s="1"/>
  <c r="W120" i="1"/>
  <c r="Q119" i="1"/>
  <c r="GN84" i="1"/>
  <c r="W119" i="1"/>
  <c r="AJ128" i="1" s="1"/>
  <c r="CP126" i="1"/>
  <c r="O126" i="1" s="1"/>
  <c r="GK82" i="1"/>
  <c r="CY82" i="1"/>
  <c r="X82" i="1" s="1"/>
  <c r="CZ82" i="1"/>
  <c r="Y82" i="1" s="1"/>
  <c r="BD26" i="1"/>
  <c r="BM38" i="1"/>
  <c r="BK38" i="1"/>
  <c r="AQ38" i="1"/>
  <c r="T120" i="1"/>
  <c r="GX120" i="1"/>
  <c r="GP120" i="1" s="1"/>
  <c r="BH128" i="1" s="1"/>
  <c r="P120" i="1"/>
  <c r="CP120" i="1" s="1"/>
  <c r="O120" i="1" s="1"/>
  <c r="CR118" i="1"/>
  <c r="Q118" i="1" s="1"/>
  <c r="CP118" i="1" s="1"/>
  <c r="O118" i="1" s="1"/>
  <c r="AB118" i="1"/>
  <c r="S120" i="1"/>
  <c r="AG66" i="1"/>
  <c r="T86" i="1"/>
  <c r="S119" i="1"/>
  <c r="AX161" i="1"/>
  <c r="BK156" i="1"/>
  <c r="GM84" i="1"/>
  <c r="R120" i="1"/>
  <c r="Q86" i="1"/>
  <c r="AD66" i="1"/>
  <c r="GM80" i="1"/>
  <c r="GN80" i="1"/>
  <c r="GN81" i="1"/>
  <c r="GM81" i="1"/>
  <c r="GM82" i="1"/>
  <c r="GN82" i="1"/>
  <c r="GM193" i="1"/>
  <c r="GN193" i="1"/>
  <c r="AF38" i="1"/>
  <c r="CZ28" i="1"/>
  <c r="Y28" i="1" s="1"/>
  <c r="CY28" i="1"/>
  <c r="X28" i="1" s="1"/>
  <c r="V38" i="1"/>
  <c r="AI26" i="1"/>
  <c r="R86" i="1"/>
  <c r="AE66" i="1"/>
  <c r="AL86" i="1"/>
  <c r="U38" i="1"/>
  <c r="AH26" i="1"/>
  <c r="GM36" i="1"/>
  <c r="GN36" i="1"/>
  <c r="S86" i="1"/>
  <c r="AF66" i="1"/>
  <c r="AK86" i="1"/>
  <c r="GM74" i="1"/>
  <c r="GN74" i="1"/>
  <c r="GM75" i="1"/>
  <c r="GN75" i="1"/>
  <c r="GM76" i="1"/>
  <c r="GN76" i="1"/>
  <c r="GN79" i="1"/>
  <c r="GM79" i="1"/>
  <c r="GK31" i="1"/>
  <c r="CY31" i="1"/>
  <c r="X31" i="1" s="1"/>
  <c r="CZ31" i="1"/>
  <c r="Y31" i="1" s="1"/>
  <c r="GN33" i="1"/>
  <c r="GM33" i="1"/>
  <c r="GM35" i="1"/>
  <c r="GN35" i="1"/>
  <c r="W38" i="1"/>
  <c r="AJ26" i="1"/>
  <c r="AB86" i="1"/>
  <c r="GN68" i="1"/>
  <c r="GM68" i="1"/>
  <c r="GM77" i="1"/>
  <c r="GN77" i="1"/>
  <c r="F90" i="1"/>
  <c r="AO224" i="1"/>
  <c r="AO66" i="1"/>
  <c r="GO116" i="1"/>
  <c r="GM116" i="1"/>
  <c r="V128" i="1"/>
  <c r="AI114" i="1"/>
  <c r="CY117" i="1"/>
  <c r="X117" i="1" s="1"/>
  <c r="CZ117" i="1"/>
  <c r="Y117" i="1" s="1"/>
  <c r="GM195" i="1"/>
  <c r="GN195" i="1"/>
  <c r="GM69" i="1"/>
  <c r="GN69" i="1"/>
  <c r="CZ118" i="1"/>
  <c r="Y118" i="1" s="1"/>
  <c r="CY118" i="1"/>
  <c r="X118" i="1" s="1"/>
  <c r="CR121" i="1"/>
  <c r="Q121" i="1" s="1"/>
  <c r="AB121" i="1"/>
  <c r="GM125" i="1"/>
  <c r="GN125" i="1"/>
  <c r="GM196" i="1"/>
  <c r="GN196" i="1"/>
  <c r="AP114" i="1"/>
  <c r="F137" i="1"/>
  <c r="AP224" i="1"/>
  <c r="BL161" i="1"/>
  <c r="BI161" i="1"/>
  <c r="AC156" i="1"/>
  <c r="P161" i="1"/>
  <c r="BJ161" i="1"/>
  <c r="AF156" i="1"/>
  <c r="S161" i="1"/>
  <c r="AL161" i="1"/>
  <c r="Q156" i="1"/>
  <c r="F173" i="1"/>
  <c r="BH156" i="1"/>
  <c r="AU161" i="1"/>
  <c r="GM159" i="1"/>
  <c r="GN159" i="1"/>
  <c r="F170" i="1"/>
  <c r="AP156" i="1"/>
  <c r="Q198" i="1"/>
  <c r="AD189" i="1"/>
  <c r="T198" i="1"/>
  <c r="AG189" i="1"/>
  <c r="AU26" i="1"/>
  <c r="F55" i="1"/>
  <c r="GM83" i="1"/>
  <c r="GN83" i="1"/>
  <c r="CY121" i="1"/>
  <c r="X121" i="1" s="1"/>
  <c r="AX128" i="1"/>
  <c r="BK114" i="1"/>
  <c r="W161" i="1"/>
  <c r="AJ156" i="1"/>
  <c r="AE156" i="1"/>
  <c r="R161" i="1"/>
  <c r="AK198" i="1"/>
  <c r="W198" i="1"/>
  <c r="AJ189" i="1"/>
  <c r="F208" i="1"/>
  <c r="AQ189" i="1"/>
  <c r="GN194" i="1"/>
  <c r="CP28" i="1"/>
  <c r="O28" i="1" s="1"/>
  <c r="GN29" i="1"/>
  <c r="V86" i="1"/>
  <c r="AI66" i="1"/>
  <c r="GM71" i="1"/>
  <c r="GN71" i="1"/>
  <c r="GM78" i="1"/>
  <c r="GN78" i="1"/>
  <c r="P38" i="1"/>
  <c r="BL38" i="1"/>
  <c r="BJ38" i="1"/>
  <c r="AC26" i="1"/>
  <c r="BI38" i="1"/>
  <c r="CR31" i="1"/>
  <c r="Q31" i="1" s="1"/>
  <c r="AB31" i="1"/>
  <c r="M18" i="5"/>
  <c r="GN32" i="1"/>
  <c r="GM32" i="1"/>
  <c r="GM34" i="1"/>
  <c r="GN34" i="1"/>
  <c r="P86" i="1"/>
  <c r="BL86" i="1"/>
  <c r="BJ86" i="1"/>
  <c r="AC66" i="1"/>
  <c r="BI86" i="1"/>
  <c r="GN70" i="1"/>
  <c r="GM70" i="1"/>
  <c r="GM72" i="1"/>
  <c r="GN72" i="1"/>
  <c r="GM117" i="1"/>
  <c r="GN117" i="1"/>
  <c r="GM118" i="1"/>
  <c r="GO118" i="1"/>
  <c r="CY124" i="1"/>
  <c r="X124" i="1" s="1"/>
  <c r="CZ124" i="1"/>
  <c r="Y124" i="1" s="1"/>
  <c r="CY126" i="1"/>
  <c r="X126" i="1" s="1"/>
  <c r="CZ126" i="1"/>
  <c r="Y126" i="1" s="1"/>
  <c r="U198" i="1"/>
  <c r="AH189" i="1"/>
  <c r="U86" i="1"/>
  <c r="AH66" i="1"/>
  <c r="GM123" i="1"/>
  <c r="GN123" i="1"/>
  <c r="P198" i="1"/>
  <c r="BJ198" i="1"/>
  <c r="BI198" i="1"/>
  <c r="AC189" i="1"/>
  <c r="BL198" i="1"/>
  <c r="S198" i="1"/>
  <c r="AF189" i="1"/>
  <c r="GN122" i="1"/>
  <c r="GM122" i="1"/>
  <c r="AZ128" i="1"/>
  <c r="BM114" i="1"/>
  <c r="GM158" i="1"/>
  <c r="BE161" i="1" s="1"/>
  <c r="GN158" i="1"/>
  <c r="BF161" i="1" s="1"/>
  <c r="AB161" i="1"/>
  <c r="AK161" i="1"/>
  <c r="AH156" i="1"/>
  <c r="U161" i="1"/>
  <c r="BM156" i="1"/>
  <c r="AZ161" i="1"/>
  <c r="AB198" i="1"/>
  <c r="GM191" i="1"/>
  <c r="GN191" i="1"/>
  <c r="BF198" i="1" s="1"/>
  <c r="V198" i="1"/>
  <c r="AI189" i="1"/>
  <c r="F103" i="1"/>
  <c r="AU66" i="1"/>
  <c r="W128" i="1"/>
  <c r="AJ114" i="1"/>
  <c r="CZ121" i="1"/>
  <c r="Y121" i="1" s="1"/>
  <c r="AQ224" i="1"/>
  <c r="F138" i="1"/>
  <c r="AQ114" i="1"/>
  <c r="T156" i="1"/>
  <c r="F179" i="1"/>
  <c r="AI156" i="1"/>
  <c r="V161" i="1"/>
  <c r="AL198" i="1"/>
  <c r="AE198" i="1"/>
  <c r="BM189" i="1"/>
  <c r="AZ198" i="1"/>
  <c r="BK189" i="1"/>
  <c r="AX198" i="1"/>
  <c r="GM194" i="1"/>
  <c r="AU189" i="1"/>
  <c r="F215" i="1"/>
  <c r="AE38" i="1"/>
  <c r="GM29" i="1"/>
  <c r="BH114" i="1" l="1"/>
  <c r="AU128" i="1"/>
  <c r="AU224" i="1" s="1"/>
  <c r="AH114" i="1"/>
  <c r="U128" i="1"/>
  <c r="F168" i="1"/>
  <c r="AX156" i="1"/>
  <c r="T66" i="1"/>
  <c r="F104" i="1"/>
  <c r="CY120" i="1"/>
  <c r="X120" i="1" s="1"/>
  <c r="BK26" i="1"/>
  <c r="AX38" i="1"/>
  <c r="AC128" i="1"/>
  <c r="CP119" i="1"/>
  <c r="O119" i="1" s="1"/>
  <c r="AG128" i="1"/>
  <c r="T26" i="1"/>
  <c r="F56" i="1"/>
  <c r="GN30" i="1"/>
  <c r="GM30" i="1"/>
  <c r="BE198" i="1"/>
  <c r="CZ120" i="1"/>
  <c r="Y120" i="1" s="1"/>
  <c r="AE128" i="1"/>
  <c r="GK120" i="1"/>
  <c r="CZ119" i="1"/>
  <c r="Y119" i="1" s="1"/>
  <c r="CY119" i="1"/>
  <c r="X119" i="1" s="1"/>
  <c r="AF128" i="1"/>
  <c r="F48" i="1"/>
  <c r="AQ26" i="1"/>
  <c r="AZ38" i="1"/>
  <c r="BM26" i="1"/>
  <c r="AZ86" i="1"/>
  <c r="BM66" i="1"/>
  <c r="AP66" i="1"/>
  <c r="F95" i="1"/>
  <c r="W66" i="1"/>
  <c r="F107" i="1"/>
  <c r="F205" i="1"/>
  <c r="AX189" i="1"/>
  <c r="R198" i="1"/>
  <c r="AE189" i="1"/>
  <c r="AR198" i="1"/>
  <c r="BE189" i="1"/>
  <c r="X161" i="1"/>
  <c r="AK156" i="1"/>
  <c r="O161" i="1"/>
  <c r="AB156" i="1"/>
  <c r="R38" i="1"/>
  <c r="AE26" i="1"/>
  <c r="F181" i="1"/>
  <c r="V156" i="1"/>
  <c r="F234" i="1"/>
  <c r="AQ22" i="1"/>
  <c r="AQ253" i="1"/>
  <c r="AS198" i="1"/>
  <c r="BF189" i="1"/>
  <c r="O198" i="1"/>
  <c r="AB189" i="1"/>
  <c r="AS161" i="1"/>
  <c r="BF156" i="1"/>
  <c r="BL189" i="1"/>
  <c r="AY198" i="1"/>
  <c r="AV198" i="1"/>
  <c r="BI189" i="1"/>
  <c r="F201" i="1"/>
  <c r="P189" i="1"/>
  <c r="U66" i="1"/>
  <c r="F105" i="1"/>
  <c r="U189" i="1"/>
  <c r="F217" i="1"/>
  <c r="AK128" i="1"/>
  <c r="AV86" i="1"/>
  <c r="BI66" i="1"/>
  <c r="BJ66" i="1"/>
  <c r="AW86" i="1"/>
  <c r="P66" i="1"/>
  <c r="F89" i="1"/>
  <c r="AV38" i="1"/>
  <c r="BI26" i="1"/>
  <c r="AW38" i="1"/>
  <c r="BJ26" i="1"/>
  <c r="F41" i="1"/>
  <c r="P26" i="1"/>
  <c r="F174" i="1"/>
  <c r="R156" i="1"/>
  <c r="F216" i="1"/>
  <c r="T189" i="1"/>
  <c r="F210" i="1"/>
  <c r="Q189" i="1"/>
  <c r="P156" i="1"/>
  <c r="F164" i="1"/>
  <c r="BI156" i="1"/>
  <c r="AV161" i="1"/>
  <c r="F233" i="1"/>
  <c r="AP22" i="1"/>
  <c r="AP253" i="1"/>
  <c r="CP121" i="1"/>
  <c r="O121" i="1" s="1"/>
  <c r="AD128" i="1"/>
  <c r="V114" i="1"/>
  <c r="F148" i="1"/>
  <c r="AL128" i="1"/>
  <c r="BF86" i="1"/>
  <c r="X86" i="1"/>
  <c r="AK66" i="1"/>
  <c r="S66" i="1"/>
  <c r="F100" i="1"/>
  <c r="U224" i="1"/>
  <c r="U26" i="1"/>
  <c r="F57" i="1"/>
  <c r="Y86" i="1"/>
  <c r="AL66" i="1"/>
  <c r="F99" i="1"/>
  <c r="R66" i="1"/>
  <c r="V224" i="1"/>
  <c r="F58" i="1"/>
  <c r="V26" i="1"/>
  <c r="AL38" i="1"/>
  <c r="O16" i="5"/>
  <c r="GM124" i="1"/>
  <c r="GM126" i="1"/>
  <c r="AZ189" i="1"/>
  <c r="F209" i="1"/>
  <c r="Y198" i="1"/>
  <c r="AL189" i="1"/>
  <c r="F149" i="1"/>
  <c r="W114" i="1"/>
  <c r="V189" i="1"/>
  <c r="F218" i="1"/>
  <c r="AZ156" i="1"/>
  <c r="F172" i="1"/>
  <c r="F180" i="1"/>
  <c r="U156" i="1"/>
  <c r="BE156" i="1"/>
  <c r="AR161" i="1"/>
  <c r="AZ224" i="1"/>
  <c r="F139" i="1"/>
  <c r="AZ114" i="1"/>
  <c r="S189" i="1"/>
  <c r="F212" i="1"/>
  <c r="BJ189" i="1"/>
  <c r="AW198" i="1"/>
  <c r="AY86" i="1"/>
  <c r="BL66" i="1"/>
  <c r="CP31" i="1"/>
  <c r="O31" i="1" s="1"/>
  <c r="AD38" i="1"/>
  <c r="AY38" i="1"/>
  <c r="BL26" i="1"/>
  <c r="V66" i="1"/>
  <c r="F106" i="1"/>
  <c r="AB38" i="1"/>
  <c r="GN28" i="1"/>
  <c r="GM28" i="1"/>
  <c r="F219" i="1"/>
  <c r="W189" i="1"/>
  <c r="X198" i="1"/>
  <c r="AK189" i="1"/>
  <c r="W156" i="1"/>
  <c r="F182" i="1"/>
  <c r="AX114" i="1"/>
  <c r="AX224" i="1"/>
  <c r="F135" i="1"/>
  <c r="GN119" i="1"/>
  <c r="GM119" i="1"/>
  <c r="AU253" i="1"/>
  <c r="AU22" i="1"/>
  <c r="F241" i="1"/>
  <c r="AU156" i="1"/>
  <c r="F178" i="1"/>
  <c r="AL156" i="1"/>
  <c r="Y161" i="1"/>
  <c r="F175" i="1"/>
  <c r="S156" i="1"/>
  <c r="AW161" i="1"/>
  <c r="BJ156" i="1"/>
  <c r="BL156" i="1"/>
  <c r="AY161" i="1"/>
  <c r="F145" i="1"/>
  <c r="AU114" i="1"/>
  <c r="AB128" i="1"/>
  <c r="AO22" i="1"/>
  <c r="AO253" i="1"/>
  <c r="F228" i="1"/>
  <c r="BE86" i="1"/>
  <c r="O86" i="1"/>
  <c r="AB66" i="1"/>
  <c r="F59" i="1"/>
  <c r="W26" i="1"/>
  <c r="W224" i="1"/>
  <c r="AK38" i="1"/>
  <c r="M16" i="5"/>
  <c r="S38" i="1"/>
  <c r="AF26" i="1"/>
  <c r="GN124" i="1"/>
  <c r="U114" i="1"/>
  <c r="F147" i="1"/>
  <c r="GN126" i="1"/>
  <c r="Q66" i="1"/>
  <c r="F98" i="1"/>
  <c r="AZ66" i="1" l="1"/>
  <c r="F97" i="1"/>
  <c r="F49" i="1"/>
  <c r="AZ26" i="1"/>
  <c r="AG114" i="1"/>
  <c r="T128" i="1"/>
  <c r="BI128" i="1"/>
  <c r="BL128" i="1"/>
  <c r="P128" i="1"/>
  <c r="BJ128" i="1"/>
  <c r="AC114" i="1"/>
  <c r="S128" i="1"/>
  <c r="AF114" i="1"/>
  <c r="R128" i="1"/>
  <c r="AE114" i="1"/>
  <c r="F45" i="1"/>
  <c r="AX26" i="1"/>
  <c r="GM120" i="1"/>
  <c r="GN120" i="1"/>
  <c r="BF128" i="1" s="1"/>
  <c r="X38" i="1"/>
  <c r="AK26" i="1"/>
  <c r="F245" i="1"/>
  <c r="W22" i="1"/>
  <c r="W253" i="1"/>
  <c r="F88" i="1"/>
  <c r="O66" i="1"/>
  <c r="AY156" i="1"/>
  <c r="F169" i="1"/>
  <c r="F184" i="1"/>
  <c r="Y156" i="1"/>
  <c r="F270" i="1"/>
  <c r="AU18" i="1"/>
  <c r="AX253" i="1"/>
  <c r="F231" i="1"/>
  <c r="AX22" i="1"/>
  <c r="O38" i="1"/>
  <c r="AB26" i="1"/>
  <c r="F46" i="1"/>
  <c r="AY26" i="1"/>
  <c r="GN31" i="1"/>
  <c r="GM31" i="1"/>
  <c r="BE38" i="1" s="1"/>
  <c r="AY66" i="1"/>
  <c r="F94" i="1"/>
  <c r="AW189" i="1"/>
  <c r="F204" i="1"/>
  <c r="AZ253" i="1"/>
  <c r="AZ22" i="1"/>
  <c r="F235" i="1"/>
  <c r="Y189" i="1"/>
  <c r="F221" i="1"/>
  <c r="Y38" i="1"/>
  <c r="AL26" i="1"/>
  <c r="F243" i="1"/>
  <c r="U253" i="1"/>
  <c r="U22" i="1"/>
  <c r="F108" i="1"/>
  <c r="X66" i="1"/>
  <c r="Q128" i="1"/>
  <c r="AD114" i="1"/>
  <c r="F262" i="1"/>
  <c r="AP18" i="1"/>
  <c r="AW66" i="1"/>
  <c r="F92" i="1"/>
  <c r="X128" i="1"/>
  <c r="AK114" i="1"/>
  <c r="F203" i="1"/>
  <c r="AV189" i="1"/>
  <c r="F176" i="1"/>
  <c r="AS156" i="1"/>
  <c r="O189" i="1"/>
  <c r="F200" i="1"/>
  <c r="AS189" i="1"/>
  <c r="F213" i="1"/>
  <c r="S224" i="1"/>
  <c r="F52" i="1"/>
  <c r="S26" i="1"/>
  <c r="BE66" i="1"/>
  <c r="AR86" i="1"/>
  <c r="F257" i="1"/>
  <c r="AO18" i="1"/>
  <c r="O128" i="1"/>
  <c r="AB114" i="1"/>
  <c r="F167" i="1"/>
  <c r="AW156" i="1"/>
  <c r="X189" i="1"/>
  <c r="F220" i="1"/>
  <c r="BF38" i="1"/>
  <c r="Q38" i="1"/>
  <c r="AD26" i="1"/>
  <c r="AR156" i="1"/>
  <c r="F185" i="1"/>
  <c r="F244" i="1"/>
  <c r="V253" i="1"/>
  <c r="V22" i="1"/>
  <c r="Y66" i="1"/>
  <c r="F109" i="1"/>
  <c r="BF66" i="1"/>
  <c r="AS86" i="1"/>
  <c r="Y128" i="1"/>
  <c r="AL114" i="1"/>
  <c r="GO121" i="1"/>
  <c r="BG128" i="1" s="1"/>
  <c r="GM121" i="1"/>
  <c r="BE128" i="1" s="1"/>
  <c r="F166" i="1"/>
  <c r="AV156" i="1"/>
  <c r="AW26" i="1"/>
  <c r="F44" i="1"/>
  <c r="F43" i="1"/>
  <c r="AV26" i="1"/>
  <c r="AV66" i="1"/>
  <c r="F91" i="1"/>
  <c r="F206" i="1"/>
  <c r="AY189" i="1"/>
  <c r="F263" i="1"/>
  <c r="AQ18" i="1"/>
  <c r="R224" i="1"/>
  <c r="R26" i="1"/>
  <c r="F51" i="1"/>
  <c r="F163" i="1"/>
  <c r="O156" i="1"/>
  <c r="F183" i="1"/>
  <c r="X156" i="1"/>
  <c r="F222" i="1"/>
  <c r="AR189" i="1"/>
  <c r="F211" i="1"/>
  <c r="R189" i="1"/>
  <c r="AS128" i="1" l="1"/>
  <c r="BF114" i="1"/>
  <c r="BJ114" i="1"/>
  <c r="AW128" i="1"/>
  <c r="BL114" i="1"/>
  <c r="AY128" i="1"/>
  <c r="T114" i="1"/>
  <c r="F146" i="1"/>
  <c r="T224" i="1"/>
  <c r="F141" i="1"/>
  <c r="R114" i="1"/>
  <c r="F142" i="1"/>
  <c r="S114" i="1"/>
  <c r="F131" i="1"/>
  <c r="P224" i="1"/>
  <c r="P114" i="1"/>
  <c r="BI114" i="1"/>
  <c r="AV128" i="1"/>
  <c r="BE114" i="1"/>
  <c r="AR128" i="1"/>
  <c r="BG114" i="1"/>
  <c r="AT128" i="1"/>
  <c r="Y114" i="1"/>
  <c r="F151" i="1"/>
  <c r="V18" i="1"/>
  <c r="F273" i="1"/>
  <c r="AS38" i="1"/>
  <c r="BF26" i="1"/>
  <c r="F130" i="1"/>
  <c r="O114" i="1"/>
  <c r="Y224" i="1"/>
  <c r="F61" i="1"/>
  <c r="Y26" i="1"/>
  <c r="O224" i="1"/>
  <c r="O26" i="1"/>
  <c r="F40" i="1"/>
  <c r="AX18" i="1"/>
  <c r="F260" i="1"/>
  <c r="F274" i="1"/>
  <c r="W18" i="1"/>
  <c r="X224" i="1"/>
  <c r="X26" i="1"/>
  <c r="F60" i="1"/>
  <c r="AS114" i="1"/>
  <c r="F143" i="1"/>
  <c r="F237" i="1"/>
  <c r="R253" i="1"/>
  <c r="R22" i="1"/>
  <c r="F101" i="1"/>
  <c r="AS66" i="1"/>
  <c r="Q224" i="1"/>
  <c r="F50" i="1"/>
  <c r="Q26" i="1"/>
  <c r="F110" i="1"/>
  <c r="AR66" i="1"/>
  <c r="F238" i="1"/>
  <c r="S22" i="1"/>
  <c r="S253" i="1"/>
  <c r="X114" i="1"/>
  <c r="F150" i="1"/>
  <c r="Q114" i="1"/>
  <c r="F140" i="1"/>
  <c r="F272" i="1"/>
  <c r="U18" i="1"/>
  <c r="F264" i="1"/>
  <c r="AZ18" i="1"/>
  <c r="BE26" i="1"/>
  <c r="AR38" i="1"/>
  <c r="AV114" i="1" l="1"/>
  <c r="AV224" i="1"/>
  <c r="F133" i="1"/>
  <c r="F136" i="1"/>
  <c r="AY224" i="1"/>
  <c r="AY114" i="1"/>
  <c r="F134" i="1"/>
  <c r="AW114" i="1"/>
  <c r="AW224" i="1"/>
  <c r="P253" i="1"/>
  <c r="F227" i="1"/>
  <c r="P22" i="1"/>
  <c r="T22" i="1"/>
  <c r="F242" i="1"/>
  <c r="T253" i="1"/>
  <c r="F62" i="1"/>
  <c r="AR26" i="1"/>
  <c r="AR224" i="1"/>
  <c r="F226" i="1"/>
  <c r="O22" i="1"/>
  <c r="O253" i="1"/>
  <c r="F236" i="1"/>
  <c r="Q22" i="1"/>
  <c r="Q253" i="1"/>
  <c r="R18" i="1"/>
  <c r="F266" i="1"/>
  <c r="F246" i="1"/>
  <c r="X253" i="1"/>
  <c r="X22" i="1"/>
  <c r="F144" i="1"/>
  <c r="AT114" i="1"/>
  <c r="AT224" i="1"/>
  <c r="AR114" i="1"/>
  <c r="F152" i="1"/>
  <c r="F267" i="1"/>
  <c r="S18" i="1"/>
  <c r="F247" i="1"/>
  <c r="Y253" i="1"/>
  <c r="Y22" i="1"/>
  <c r="AS26" i="1"/>
  <c r="AS224" i="1"/>
  <c r="F53" i="1"/>
  <c r="P18" i="1" l="1"/>
  <c r="F256" i="1"/>
  <c r="AV253" i="1"/>
  <c r="F229" i="1"/>
  <c r="AV22" i="1"/>
  <c r="T18" i="1"/>
  <c r="F271" i="1"/>
  <c r="F230" i="1"/>
  <c r="AW22" i="1"/>
  <c r="AW253" i="1"/>
  <c r="AY253" i="1"/>
  <c r="AY22" i="1"/>
  <c r="F232" i="1"/>
  <c r="AS253" i="1"/>
  <c r="AS22" i="1"/>
  <c r="F239" i="1"/>
  <c r="F255" i="1"/>
  <c r="O18" i="1"/>
  <c r="F249" i="1"/>
  <c r="Y18" i="1"/>
  <c r="F276" i="1"/>
  <c r="AT22" i="1"/>
  <c r="AT253" i="1"/>
  <c r="F240" i="1"/>
  <c r="F275" i="1"/>
  <c r="X18" i="1"/>
  <c r="F265" i="1"/>
  <c r="Q18" i="1"/>
  <c r="F248" i="1"/>
  <c r="AR22" i="1"/>
  <c r="AR253" i="1"/>
  <c r="F259" i="1" l="1"/>
  <c r="AW18" i="1"/>
  <c r="AY18" i="1"/>
  <c r="F261" i="1"/>
  <c r="F258" i="1"/>
  <c r="AV18" i="1"/>
  <c r="AS18" i="1"/>
  <c r="F268" i="1"/>
  <c r="F277" i="1"/>
  <c r="AR18" i="1"/>
  <c r="F269" i="1"/>
  <c r="AT18" i="1"/>
  <c r="F251" i="1"/>
  <c r="F250" i="1"/>
</calcChain>
</file>

<file path=xl/sharedStrings.xml><?xml version="1.0" encoding="utf-8"?>
<sst xmlns="http://schemas.openxmlformats.org/spreadsheetml/2006/main" count="5879" uniqueCount="689">
  <si>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</si>
  <si>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</si>
  <si>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</si>
  <si>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</si>
  <si>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</si>
  <si>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</si>
  <si>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</si>
  <si>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</si>
  <si>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  если (М/Т/Я) = {выкл.}</t>
  </si>
  <si>
    <t>К_СП_12</t>
  </si>
  <si>
    <t>Корректировка СП с 03.12.12  в текущем уровне цен по письму  2536-ИП/12/ГС от 27.11.12  ( если (М/Т/Я)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</si>
  <si>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</si>
  <si>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</si>
  <si>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</si>
  <si>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</si>
  <si>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</si>
  <si>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</si>
  <si>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</si>
  <si>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 и  кап. ремонте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</si>
  <si>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</si>
  <si>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</si>
  <si>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</si>
  <si>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</si>
  <si>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</si>
  <si>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</si>
  <si>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 МО-14</t>
  </si>
  <si>
    <t>_OBSM_</t>
  </si>
  <si>
    <t>1-1049-90</t>
  </si>
  <si>
    <t>Рабочий строитель среднего разряда 4,9</t>
  </si>
  <si>
    <t>чел.-ч</t>
  </si>
  <si>
    <t>Затраты труда машинистов</t>
  </si>
  <si>
    <t>чел.час</t>
  </si>
  <si>
    <t>030101</t>
  </si>
  <si>
    <t>ТСЭМ Московской обл., 030101, приказ Минстроя России №675/пр от 28.02.2017 № 264/пр</t>
  </si>
  <si>
    <t>Автопогрузчики 5 т</t>
  </si>
  <si>
    <t>маш.-ч</t>
  </si>
  <si>
    <t>030401</t>
  </si>
  <si>
    <t>ТСЭМ Московской обл., 030401, приказ Минстроя России №675/пр от 28.02.2017 № 264/пр</t>
  </si>
  <si>
    <t>Лебедки электрические тяговым усилием до 5,79 кН (0,59 т)</t>
  </si>
  <si>
    <t>340101</t>
  </si>
  <si>
    <t>ТСЭМ Московской обл., 340101, приказ Минстроя России №675/пр от 28.02.2017 № 264/пр</t>
  </si>
  <si>
    <t>Агрегаты окрасочные высокого давления для окраски поверхностей конструкций мощностью 1 кВт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</si>
  <si>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</si>
  <si>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</si>
  <si>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</si>
  <si>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101-2467</t>
  </si>
  <si>
    <t>ТССЦ Московской обл., 101-2467, приказ Минстроя России №675/пр от 28.02.2017 № 254/пр</t>
  </si>
  <si>
    <t>Растворитель марки Р-4</t>
  </si>
  <si>
    <t>113-0031</t>
  </si>
  <si>
    <t>ТССЦ Московской обл., 113-0031, приказ Минстроя России №675/пр от 28.02.2017 № 254/пр</t>
  </si>
  <si>
    <t>Грунтовка ХС-068 красно-коричневая</t>
  </si>
  <si>
    <t>1-1033-90</t>
  </si>
  <si>
    <t>Рабочий строитель среднего разряда 3,3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</si>
  <si>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</si>
  <si>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</si>
  <si>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</si>
  <si>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101-0456</t>
  </si>
  <si>
    <t>ТССЦ Московской обл., 101-0456, приказ Минстроя России №675/пр от 28.02.2017 № 254/пр</t>
  </si>
  <si>
    <t>Краски цветные, готовые к применению для внутренних работ МА-25 розово-бежевая, светло-бежевая, светло-серая</t>
  </si>
  <si>
    <t>101-1757</t>
  </si>
  <si>
    <t>ТССЦ Московской обл., 101-1757, приказ Минстроя России №675/пр от 28.02.2017 № 254/пр</t>
  </si>
  <si>
    <t>Ветошь</t>
  </si>
  <si>
    <t>кг</t>
  </si>
  <si>
    <t>101-1825</t>
  </si>
  <si>
    <t>ТССЦ Московской обл., 101-1825, приказ Минстроя России №675/пр от 28.02.2017 № 254/пр</t>
  </si>
  <si>
    <t>Олифа натуральная</t>
  </si>
  <si>
    <t>1-1032-90</t>
  </si>
  <si>
    <t>Рабочий строитель среднего разряда 3,2</t>
  </si>
  <si>
    <t>ТСЭМ Московской обл., 030954, приказ Минстроя России №675/пр от 21.09.2015 г.</t>
  </si>
  <si>
    <t>ТСЭМ Московской обл., 400001, приказ Минстроя России №675/пр от 21.09.2015 г.</t>
  </si>
  <si>
    <t>101-0459</t>
  </si>
  <si>
    <t>ТССЦ Московской обл., 101-0459, приказ Минстроя России №675/пр от 21.09.2015 г.</t>
  </si>
  <si>
    <t>Краски цветные, готовые к применению для внутренних работ МА-25 для пола желто-коричневая, красно-коричневая</t>
  </si>
  <si>
    <t>101-0627</t>
  </si>
  <si>
    <t>ТССЦ Московской обл., 101-0627, приказ Минстроя России №675/пр от 21.09.2015 г.</t>
  </si>
  <si>
    <t>Олифа комбинированная, марки К-2</t>
  </si>
  <si>
    <t>101-1667</t>
  </si>
  <si>
    <t>ТССЦ Московской обл., 101-1667, приказ Минстроя России №675/пр от 21.09.2015 г.</t>
  </si>
  <si>
    <t>Шпатлевка масляно-клеевая</t>
  </si>
  <si>
    <t>ТССЦ Московской обл., 101-1757, приказ Минстроя России №675/пр от 21.09.2015 г.</t>
  </si>
  <si>
    <t>409-0639</t>
  </si>
  <si>
    <t>ТССЦ Московской обл., 409-0639, приказ Минстроя России №675/пр от 21.09.2015 г.</t>
  </si>
  <si>
    <t>Пемза шлаковая (щебень пористый из металлургического шлака), марка 600, фракция 5-10 мм</t>
  </si>
  <si>
    <t>м3</t>
  </si>
  <si>
    <t>1-1037-90</t>
  </si>
  <si>
    <t>Рабочий строитель среднего разряда 3,7</t>
  </si>
  <si>
    <t>101-0485</t>
  </si>
  <si>
    <t>ТССЦ Московской обл., 101-0485, приказ Минстроя России №675/пр от 28.02.2017 № 254/пр</t>
  </si>
  <si>
    <t>Краска ХВ-161 перхлорвиниловая фасадная марок А, Б</t>
  </si>
  <si>
    <t>101-1292</t>
  </si>
  <si>
    <t>ТССЦ Московской обл., 101-1292, приказ Минстроя России №675/пр от 28.02.2017 № 254/пр</t>
  </si>
  <si>
    <t>Уайт-спирит</t>
  </si>
  <si>
    <t>113-0032</t>
  </si>
  <si>
    <t>ТССЦ Московской обл., 113-0032, приказ Минстроя России №675/пр от 28.02.2017 № 254/пр</t>
  </si>
  <si>
    <t>Грунтовка ХС-04 коричневая</t>
  </si>
  <si>
    <t>1-1024-90</t>
  </si>
  <si>
    <t>Рабочий строитель среднего разряда 2,4</t>
  </si>
  <si>
    <t>1-1036-90</t>
  </si>
  <si>
    <t>Рабочий строитель среднего разряда 3,6</t>
  </si>
  <si>
    <t>020129</t>
  </si>
  <si>
    <t>ТСНБ-2001 Московская обл приказ № 418/ГС от 07.11.2013г. 020129</t>
  </si>
  <si>
    <t>Краны башенные при работе на других видах строительства 8 т</t>
  </si>
  <si>
    <t>021141</t>
  </si>
  <si>
    <t>ТСНБ-2001 Московская обл приказ № 418/ГС от 07.11.2013г. 021141</t>
  </si>
  <si>
    <t>Краны на автомобильном ходу при работе на других видах строительства 10 т</t>
  </si>
  <si>
    <t>121011</t>
  </si>
  <si>
    <t>ТСНБ-2001 Московская обл приказ № 418/ГС от 07.11.2013г. 121011</t>
  </si>
  <si>
    <t>Котлы битумные передвижные 400 л</t>
  </si>
  <si>
    <t>ТСНБ-2001 Московская обл приказ № 418/ГС от 07.11.2013г. 400001</t>
  </si>
  <si>
    <t>101-0195</t>
  </si>
  <si>
    <t>ТСНБ-2001 Московская обл приказ № 418/ГС от 07.11.2013г. 101-0195</t>
  </si>
  <si>
    <t>Гвозди толевые круглые 3,0х40 мм</t>
  </si>
  <si>
    <t>101-1591</t>
  </si>
  <si>
    <t>ТСНБ-2001 Московская обл приказ № 418/ГС от 07.11.2013г. 101-1591</t>
  </si>
  <si>
    <t>Смола каменноугольная для дорожного строительства</t>
  </si>
  <si>
    <t>101-1742</t>
  </si>
  <si>
    <t>ТСНБ-2001 Московская обл приказ № 418/ГС от 07.11.2013г. 101-1742</t>
  </si>
  <si>
    <t>Толь с крупнозернистой посыпкой гидроизоляционный марки ТГ-350</t>
  </si>
  <si>
    <t>101-1789</t>
  </si>
  <si>
    <t>ТСНБ-2001 Московская обл приказ № 418/ГС от 07.11.2013г. 101-1789</t>
  </si>
  <si>
    <t>Ерши металлические строительные</t>
  </si>
  <si>
    <t>101-1805</t>
  </si>
  <si>
    <t>ТСНБ-2001 Московская обл приказ № 418/ГС от 07.11.2013г. 101-1805</t>
  </si>
  <si>
    <t>Гвозди строительные</t>
  </si>
  <si>
    <t>101-8052</t>
  </si>
  <si>
    <t>ТСНБ-2001 Московская обл приказ № 418/ГС от 07.11.2013г. 101-8052</t>
  </si>
  <si>
    <t>Пена монтажная</t>
  </si>
  <si>
    <t>л</t>
  </si>
  <si>
    <t>102-0053</t>
  </si>
  <si>
    <t>ТСНБ-2001 Московская обл приказ № 418/ГС от 07.11.2013г. 102-0053</t>
  </si>
  <si>
    <t>Доски обрезные хвойных пород длиной 4-6,5 м, шириной 75-150 мм, толщиной 25 мм, III сорта</t>
  </si>
  <si>
    <t>ТСНБ-2001 Московская обл приказ № 418/ГС от 07.11.2013г. 203-0223</t>
  </si>
  <si>
    <t>402-0087</t>
  </si>
  <si>
    <t>ТСНБ-2001 Московская обл приказ № 418/ГС от 07.11.2013г. 402-0087</t>
  </si>
  <si>
    <t>Раствор готовый отделочный тяжелый, известковый 1:2,0</t>
  </si>
  <si>
    <t>405-0219</t>
  </si>
  <si>
    <t>ТСНБ-2001 Московская обл приказ № 418/ГС от 07.11.2013г. 405-0219</t>
  </si>
  <si>
    <t>Гипсовые вяжущие, марка Г3</t>
  </si>
  <si>
    <t>402-0083</t>
  </si>
  <si>
    <t>ТССЦ Московской обл., 402-0083, приказ Минстроя России №675/пр от 28.02.2017 № 257/пр</t>
  </si>
  <si>
    <t>Раствор готовый отделочный тяжелый, цементно-известковый 1:1:6</t>
  </si>
  <si>
    <t>402-0086</t>
  </si>
  <si>
    <t>ТССЦ Московской обл., 402-0086, приказ Минстроя России №675/пр от 28.02.2017 № 257/пр</t>
  </si>
  <si>
    <t>Раствор готовый отделочный тяжелый, известковый 1:2,5</t>
  </si>
  <si>
    <t>1-1030-90</t>
  </si>
  <si>
    <t>Рабочий строитель среднего разряда 3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</si>
  <si>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</si>
  <si>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</si>
  <si>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</si>
  <si>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330804</t>
  </si>
  <si>
    <t>ТСЭМ Московской обл., 330804, приказ Минстроя России №675/пр от 21.09.2015 г.</t>
  </si>
  <si>
    <t>Молотки при работе от передвижных компрессорных станций отбойные пневматические</t>
  </si>
  <si>
    <t>1-1022-90</t>
  </si>
  <si>
    <t>Рабочий строитель среднего разряда 2,2</t>
  </si>
  <si>
    <t>111301</t>
  </si>
  <si>
    <t>ТСЭМ Московской обл., 111301, приказ Минстроя России №675/пр от 21.09.2015 г.</t>
  </si>
  <si>
    <t>Вибратор поверхностный</t>
  </si>
  <si>
    <t>402-0005</t>
  </si>
  <si>
    <t>ТССЦ Московской обл., 402-0005, приказ Минстроя России №675/пр от 21.09.2015 г.</t>
  </si>
  <si>
    <t>Раствор готовый кладочный цементный марки 150</t>
  </si>
  <si>
    <t>411-0001</t>
  </si>
  <si>
    <t>ТССЦ Московской обл., 411-0001, приказ Минстроя России №675/пр от 21.09.2015 г.</t>
  </si>
  <si>
    <t>Вода</t>
  </si>
  <si>
    <t>ТСЭМ Московской обл., 030101, приказ Минстроя России №675/пр от 21.09.2015 г.</t>
  </si>
  <si>
    <t>110901</t>
  </si>
  <si>
    <t>ТСЭМ Московской обл., 110901, приказ Минстроя России №675/пр от 21.09.2015 г.</t>
  </si>
  <si>
    <t>Растворосмесители передвижные 65 л</t>
  </si>
  <si>
    <t>101-0296</t>
  </si>
  <si>
    <t>ТССЦ Московской обл., 101-0296, приказ Минстроя России №675/пр от 21.09.2015 г.</t>
  </si>
  <si>
    <t>Плитки керамические для полов рельефные глазурованные, декорированные методом сериографии, квадратные и прямоугольные с многоцветным рисунком толщиной 11 мм</t>
  </si>
  <si>
    <t>101-1946</t>
  </si>
  <si>
    <t>ТССЦ Московской обл., 101-1946, приказ Минстроя России №675/пр от 21.09.2015 г.</t>
  </si>
  <si>
    <t>Клей плиточный «Старатель-стандарт»</t>
  </si>
  <si>
    <t>101-1971</t>
  </si>
  <si>
    <t>ТССЦ Московской обл., 101-1971, приказ Минстроя России №675/пр от 21.09.2015 г.</t>
  </si>
  <si>
    <t>Затирка «Старатели» (разной цветности)</t>
  </si>
  <si>
    <t>ТССЦ Московской обл., 402-0086, приказ Минстроя России №675/пр от 21.09.2015 г.</t>
  </si>
  <si>
    <t>1-1031-90</t>
  </si>
  <si>
    <t>Рабочий строитель среднего разряда 3,1</t>
  </si>
  <si>
    <t>ТССЦ Московской обл., 402-0083, приказ Минстроя России №675/пр от 21.09.2015 г.</t>
  </si>
  <si>
    <t>1-1034-90</t>
  </si>
  <si>
    <t>Рабочий строитель среднего разряда 3,4</t>
  </si>
  <si>
    <t>101-1596</t>
  </si>
  <si>
    <t>ТССЦ Московской обл., 101-1596, приказ Минстроя России №675/пр от 28.02.2017 № 254/пр</t>
  </si>
  <si>
    <t>Шкурка шлифовальная двухслойная с зернистостью 40-25</t>
  </si>
  <si>
    <t>101-1712</t>
  </si>
  <si>
    <t>ТССЦ Московской обл., 101-1712, приказ Минстроя России №675/пр от 28.02.2017 № 254/пр</t>
  </si>
  <si>
    <t>Шпатлевка клеевая</t>
  </si>
  <si>
    <t>101-1959</t>
  </si>
  <si>
    <t>ТССЦ Московской обл., 101-1959, приказ Минстроя России №675/пр от 28.02.2017 № 254/пр</t>
  </si>
  <si>
    <t>Краска водоэмульсионная ВЭАК-1180</t>
  </si>
  <si>
    <t>101-0426</t>
  </si>
  <si>
    <t>ТССЦ Московской обл., 101-0426, приказ Минстроя России №675/пр от 21.09.2015 г.</t>
  </si>
  <si>
    <t>Краски масляные и алкидные, готовые к применению белила цинковые МА-22</t>
  </si>
  <si>
    <t>101-0628</t>
  </si>
  <si>
    <t>ТССЦ Московской обл., 101-0628, приказ Минстроя России №675/пр от 21.09.2015 г.</t>
  </si>
  <si>
    <t>Олифа комбинированная, марки К-3</t>
  </si>
  <si>
    <t>ТССЦ Московской обл., 101-1596, приказ Минстроя России №675/пр от 21.09.2015 г.</t>
  </si>
  <si>
    <t>ТССЦ Московской обл., 101-1712, приказ Минстроя России №675/пр от 21.09.2015 г.</t>
  </si>
  <si>
    <t>1-1023-90</t>
  </si>
  <si>
    <t>Рабочий строитель среднего разряда 2,3</t>
  </si>
  <si>
    <t>101-0782</t>
  </si>
  <si>
    <t>ТССЦ Московской обл., 101-0782, приказ Минстроя России №675/пр от 21.09.2015 г.</t>
  </si>
  <si>
    <t>Поковки из квадратных заготовок, масса 1,8 кг</t>
  </si>
  <si>
    <t>ТССЦ Московской обл., 101-1805, приказ Минстроя России №675/пр от 21.09.2015 г.</t>
  </si>
  <si>
    <t>203-0499</t>
  </si>
  <si>
    <t>ТССЦ Московской обл., 203-0499, приказ Минстроя России №675/пр от 21.09.2015 г.</t>
  </si>
  <si>
    <t>Штапик (раскладка), размер 19х19 мм</t>
  </si>
  <si>
    <t>1-1039-90</t>
  </si>
  <si>
    <t>Рабочий строитель среднего разряда 3,9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</si>
  <si>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</si>
  <si>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</si>
  <si>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</si>
  <si>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</si>
  <si>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</si>
  <si>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</si>
  <si>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</si>
  <si>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</si>
  <si>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</si>
  <si>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</si>
  <si>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</si>
  <si>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</si>
  <si>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10 шт.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</si>
  <si>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</si>
  <si>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</si>
  <si>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</si>
  <si>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</si>
  <si>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</si>
  <si>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</si>
  <si>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</si>
  <si>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28.02.2017 № 264/пр</t>
  </si>
  <si>
    <t>Краны на автомобильном ходу при работе на монтаже технологического оборудования 10 т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</si>
  <si>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</si>
  <si>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</si>
  <si>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</si>
  <si>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ТСЭМ Московской обл., 331451, приказ Минстроя России №675/пр от 28.02.2017 № 264/пр</t>
  </si>
  <si>
    <t>101-1924</t>
  </si>
  <si>
    <t>ТССЦ Московской обл., 101-1924, приказ Минстроя России №675/пр от 28.02.2017 № 254/пр</t>
  </si>
  <si>
    <t>Электроды диаметром 4 мм Э42А</t>
  </si>
  <si>
    <t>101-2143</t>
  </si>
  <si>
    <t>ТССЦ Московской обл., 101-2143, приказ Минстроя России №675/пр от 28.02.2017 № 254/пр</t>
  </si>
  <si>
    <t>Краска</t>
  </si>
  <si>
    <t>101-2478</t>
  </si>
  <si>
    <t>ТССЦ Московской обл., 101-2478, приказ Минстроя России №675/пр от 28.02.2017 № 254/пр</t>
  </si>
  <si>
    <t>Лента К226</t>
  </si>
  <si>
    <t>101-2499</t>
  </si>
  <si>
    <t>ТССЦ Московской обл., 101-2499, приказ Минстроя России №675/пр от 28.02.2017 № 254/пр</t>
  </si>
  <si>
    <t>Лента изоляционная прорезиненная односторонняя ширина 20 мм, толщина 0,25-0,35 мм</t>
  </si>
  <si>
    <t>1-2040-90</t>
  </si>
  <si>
    <t>Рабочий монтажник среднего разряда 4</t>
  </si>
  <si>
    <t>113-1786</t>
  </si>
  <si>
    <t>ТССЦ Московской обл., 113-1786, приказ Минстроя России №675/пр от 28.02.2017 № 254/пр</t>
  </si>
  <si>
    <t>Лак битумный БТ-123</t>
  </si>
  <si>
    <t>1-1035-90</t>
  </si>
  <si>
    <t>Рабочий строитель среднего разряда 3,5</t>
  </si>
  <si>
    <t>1-1025-90</t>
  </si>
  <si>
    <t>Рабочий строитель среднего разряда 2,5</t>
  </si>
  <si>
    <t>1-1010-90</t>
  </si>
  <si>
    <t>Рабочий строитель среднего разряда 1</t>
  </si>
  <si>
    <t>400051</t>
  </si>
  <si>
    <t>ТСЭМ Московской обл., 400051, приказ Минстроя России №675/пр от 21.09.2015 г.</t>
  </si>
  <si>
    <t>Автомобиль-самосвал, грузоподъемность до 7 т</t>
  </si>
  <si>
    <t>400052</t>
  </si>
  <si>
    <t>ТСЭМ Московской обл., 400052, приказ Минстроя России №675/пр от 21.09.2015 г.</t>
  </si>
  <si>
    <t>Автомобиль-самосвал, грузоподъемность до 10 т</t>
  </si>
  <si>
    <t>101-0594</t>
  </si>
  <si>
    <t>ТССЦ Московской обл., 101-0594, приказ Минстроя России №675/пр от 21.09.2015 г.</t>
  </si>
  <si>
    <t>Мастика битумная кровельная горячая</t>
  </si>
  <si>
    <t>101-1480</t>
  </si>
  <si>
    <t>ТССЦ Московской обл., 101-1480, приказ Минстроя России №675/пр от 21.09.2015 г.</t>
  </si>
  <si>
    <t>Шурупы с полукруглой головкой 3,5х35 мм</t>
  </si>
  <si>
    <t>ТССЦ Московской обл., 101-1742, приказ Минстроя России №675/пр от 21.09.2015 г.</t>
  </si>
  <si>
    <t>101-1814</t>
  </si>
  <si>
    <t>ТССЦ Московской обл., 101-1814, приказ Минстроя России №675/пр от 21.09.2015 г.</t>
  </si>
  <si>
    <t>Клей столярный сухой</t>
  </si>
  <si>
    <t>ТССЦ Московской обл., 101-8052, приказ Минстроя России №675/пр от 21.09.2015 г.</t>
  </si>
  <si>
    <t>102-0084</t>
  </si>
  <si>
    <t>ТССЦ Московской обл., 102-0084, приказ Минстроя России №675/пр от 21.09.2015 г.</t>
  </si>
  <si>
    <t>Бруски обрезные хвойных пород длиной 2-3,75 м, шириной 75-150 мм, толщиной 40-75 мм, II сорта</t>
  </si>
  <si>
    <t>ТССЦ Московской обл., 405-0219, приказ Минстроя России №675/пр от 21.09.2015 г.</t>
  </si>
  <si>
    <t>1-1040-90</t>
  </si>
  <si>
    <t>Рабочий строитель среднего разряда 4</t>
  </si>
  <si>
    <t>ТСЭМ Московской обл., 020129, приказ Минстроя России №675/пр от 21.09.2015 г.</t>
  </si>
  <si>
    <t>101-0244</t>
  </si>
  <si>
    <t>ТССЦ Московской обл., 101-0244, приказ Минстроя России №675/пр от 21.09.2015 г.</t>
  </si>
  <si>
    <t>Замазка оконная на олифе</t>
  </si>
  <si>
    <t>101-0623</t>
  </si>
  <si>
    <t>ТССЦ Московской обл., 101-0623, приказ Минстроя России №675/пр от 21.09.2015 г.</t>
  </si>
  <si>
    <t>Мыло твердое хозяйственное 72%</t>
  </si>
  <si>
    <t>101-1245</t>
  </si>
  <si>
    <t>ТССЦ Московской обл., 101-1245, приказ Минстроя России №675/пр от 21.09.2015 г.</t>
  </si>
  <si>
    <t>Стекло листовое площадью до 1,0 м2, 1 группы, толщиной 3 мм, марки М5</t>
  </si>
  <si>
    <t>ТССЦ Московской обл., 101-0456, приказ Минстроя России №675/пр от 21.09.2015 г.</t>
  </si>
  <si>
    <t>101-1823</t>
  </si>
  <si>
    <t>ТССЦ Московской обл., 101-1823, приказ Минстроя России №675/пр от 21.09.2015 г.</t>
  </si>
  <si>
    <t>Грунтовка масляная готовая к применению</t>
  </si>
  <si>
    <t>101-1824</t>
  </si>
  <si>
    <t>ТССЦ Московской обл., 101-1824, приказ Минстроя России №675/пр от 21.09.2015 г.</t>
  </si>
  <si>
    <t>Олифа для улучшенной окраски (10% натуральной, 90% комбинированной)</t>
  </si>
  <si>
    <t>ТССЦ Московской обл., 101-0459, приказ Минстроя России №675/пр от 28.02.2017 № 254/пр</t>
  </si>
  <si>
    <t>ТССЦ Московской обл., 101-0627, приказ Минстроя России №675/пр от 28.02.2017 № 254/пр</t>
  </si>
  <si>
    <t>ТССЦ Московской обл., 101-1667, приказ Минстроя России №675/пр от 28.02.2017 № 254/пр</t>
  </si>
  <si>
    <t>ТССЦ Московской обл., 409-0639, приказ Минстроя России №675/пр от 28.02.2017 № 257/пр</t>
  </si>
  <si>
    <t>ТСЭМ Московской обл., 020129, приказ Минстроя России №675/пр от 28.02.2017 № 264/пр</t>
  </si>
  <si>
    <t>ТССЦ Московской обл., 101-1789, приказ Минстроя России №675/пр от 28.02.2017 № 254/пр</t>
  </si>
  <si>
    <t>ТССЦ Московской обл., 101-1805, приказ Минстроя России №675/пр от 28.02.2017 № 254/пр</t>
  </si>
  <si>
    <t>ТССЦ Московской обл., 101-8052, приказ Минстроя России №675/пр от 28.02.2017 № 254/пр</t>
  </si>
  <si>
    <t>101-9411</t>
  </si>
  <si>
    <t>ТССЦ Московской обл., 101-9411, приказ Минстроя России №675/пр от 28.02.2017 № 254/пр</t>
  </si>
  <si>
    <t>Скобяные изделия</t>
  </si>
  <si>
    <t>компл.</t>
  </si>
  <si>
    <t>ТССЦ Московской обл., 102-0053, приказ Минстроя России №675/пр от 28.02.2017 № 254/пр</t>
  </si>
  <si>
    <t>ТССЦ Московской обл., 402-0087, приказ Минстроя России №675/пр от 28.02.2017 № 257/пр</t>
  </si>
  <si>
    <t>509-9900</t>
  </si>
  <si>
    <t>ТССЦ Московской обл., 509-9900, приказ Минстроя России №675/пр от 28.02.2017 № 258/пр</t>
  </si>
  <si>
    <t>Строительный мусор</t>
  </si>
  <si>
    <t>ТСЭМ Московской обл., 050101, приказ Минстроя России №675/пр от 28.02.2017 № 264/пр</t>
  </si>
  <si>
    <t>ТСЭМ Московской обл., 330804, приказ Минстроя России №675/пр от 28.02.2017 № 264/пр</t>
  </si>
  <si>
    <t>ТСЭМ Московской обл., 111301, приказ Минстроя России №675/пр от 28.02.2017 № 264/пр</t>
  </si>
  <si>
    <t>ТССЦ Московской обл., 402-0005, приказ Минстроя России №675/пр от 28.02.2017 № 257/пр</t>
  </si>
  <si>
    <t>ТССЦ Московской обл., 411-0001, приказ Минстроя России №675/пр от 28.02.2017 № 257/пр</t>
  </si>
  <si>
    <t>ТСЭМ Московской обл., 110901, приказ Минстроя России №675/пр от 28.02.2017 № 264/пр</t>
  </si>
  <si>
    <t>ТССЦ Московской обл., 101-0296, приказ Минстроя России №675/пр от 28.02.2017 № 254/пр</t>
  </si>
  <si>
    <t>ТССЦ Московской обл., 101-1946, приказ Минстроя России №675/пр от 28.02.2017 № 254/пр</t>
  </si>
  <si>
    <t>ТССЦ Московской обл., 101-1971, приказ Минстроя России №675/пр от 28.02.2017 № 254/пр</t>
  </si>
  <si>
    <t>ТССЦ Московской обл., 101-0426, приказ Минстроя России №675/пр от 28.02.2017 № 254/пр</t>
  </si>
  <si>
    <t>ТССЦ Московской обл., 101-0628, приказ Минстроя России №675/пр от 28.02.2017 № 254/пр</t>
  </si>
  <si>
    <t>203-9130</t>
  </si>
  <si>
    <t>ТССЦ Московской обл., 203-9130, приказ Минстроя России №675/пр от 21.09.2015 г.</t>
  </si>
  <si>
    <t>Изделия штучные</t>
  </si>
  <si>
    <t>ТССЦ Московской обл., 101-0594, приказ Минстроя России №675/пр от 28.02.2017 № 254/пр</t>
  </si>
  <si>
    <t>ТССЦ Московской обл., 101-1480, приказ Минстроя России №675/пр от 28.02.2017 № 254/пр</t>
  </si>
  <si>
    <t>ТССЦ Московской обл., 101-1742, приказ Минстроя России №675/пр от 28.02.2017 № 254/пр</t>
  </si>
  <si>
    <t>ТССЦ Московской обл., 101-1814, приказ Минстроя России №675/пр от 28.02.2017 № 254/пр</t>
  </si>
  <si>
    <t>ТССЦ Московской обл., 102-0084, приказ Минстроя России №675/пр от 28.02.2017 № 254/пр</t>
  </si>
  <si>
    <t>ТССЦ Московской обл., 405-0219, приказ Минстроя России №675/пр от 28.02.2017 № 257/пр</t>
  </si>
  <si>
    <t>ТССЦ Московской обл., 101-0244, приказ Минстроя России №675/пр от 28.02.2017 № 254/пр</t>
  </si>
  <si>
    <t>ТССЦ Московской обл., 101-0623, приказ Минстроя России №675/пр от 28.02.2017 № 254/пр</t>
  </si>
  <si>
    <t>ТССЦ Московской обл., 101-1245, приказ Минстроя России №675/пр от 28.02.2017 № 254/пр</t>
  </si>
  <si>
    <t>ТССЦ Московской обл., 101-1823, приказ Минстроя России №675/пр от 28.02.2017 № 254/пр</t>
  </si>
  <si>
    <t>ТССЦ Московской обл., 101-1824, приказ Минстроя России №675/пр от 28.02.2017 № 254/пр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</si>
  <si>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</si>
  <si>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  Поправка: МДС 81-35.2004, прил.1, т.1, п.2  Наименование: Производство строительных и других работ в существующих зданиях и сооружениях, освобожденных от оборудования и других предметов, мешающих нормальному производству работ.</t>
  </si>
  <si>
    <t>№ п/п</t>
  </si>
  <si>
    <t>Наименование работ и затрат</t>
  </si>
  <si>
    <t>Ед. изм.</t>
  </si>
  <si>
    <t>Smeta.RU  (495) 974-1589</t>
  </si>
  <si>
    <t>_PS_</t>
  </si>
  <si>
    <t>Smeta.RU</t>
  </si>
  <si>
    <t/>
  </si>
  <si>
    <t>Подъезд 1 д44 бдА2</t>
  </si>
  <si>
    <t>Сметные нормы списания</t>
  </si>
  <si>
    <t>Коды ценников</t>
  </si>
  <si>
    <t>ФСНБ-2001 ФЕР</t>
  </si>
  <si>
    <t>ТР для Версии 8: Центральные регионы (с учетом п-ма 2536-ИП/12/ГС от 27.11.12)</t>
  </si>
  <si>
    <t>ТСНБ-2001 Московской области (редакция 2014 г версия 15.0)</t>
  </si>
  <si>
    <t>Поправки  для НБ 2014 года от 03.03.2016 ЭТАЛОН</t>
  </si>
  <si>
    <t>Локальная смета</t>
  </si>
  <si>
    <t>Новый раздел</t>
  </si>
  <si>
    <t>1. Ремонт входных групп</t>
  </si>
  <si>
    <t>1</t>
  </si>
  <si>
    <t>13-03-002-1</t>
  </si>
  <si>
    <t>Огрунтовка металлических поверхностей за один раз грунтовкой ХС-068 (уголки козырьков)</t>
  </si>
  <si>
    <t>100 м2 окрашиваемой поверхности</t>
  </si>
  <si>
    <t>ТЕР Московской обл., 13-03-002-1, приказ Минстроя России №675/пр от 28.02.2017 № 260/пр</t>
  </si>
  <si>
    <t>)*1,25</t>
  </si>
  <si>
    <t>)*1,15</t>
  </si>
  <si>
    <t>Общестроительные работы</t>
  </si>
  <si>
    <t>Защита строительных конструкций</t>
  </si>
  <si>
    <t>ФЕР-13</t>
  </si>
  <si>
    <t>Поправка: МДС 81-35.2004, п.4.7</t>
  </si>
  <si>
    <t>*0,9</t>
  </si>
  <si>
    <t>*0,85</t>
  </si>
  <si>
    <t>*0,8</t>
  </si>
  <si>
    <t>2</t>
  </si>
  <si>
    <t>15-04-030-4</t>
  </si>
  <si>
    <t>Масляная окраска металлических поверхностей решеток, переплетов, труб диаметром менее 50 мм и т.п., количество окрасок 2</t>
  </si>
  <si>
    <t>ТЕР Московской обл., 15-04-030-4, приказ Минстроя России №675/пр от 28.02.2017 № 260/пр</t>
  </si>
  <si>
    <t>Отделочные работы</t>
  </si>
  <si>
    <t>ФЕР-15</t>
  </si>
  <si>
    <t>3</t>
  </si>
  <si>
    <t>15-04-024-3</t>
  </si>
  <si>
    <t>Простая окраска масляными составами по дереву обрешетки</t>
  </si>
  <si>
    <t>ТЕР Московской обл., 15-04-024-3, приказ Минстроя России №675/пр от 28.02.2017 № 260/пр</t>
  </si>
  <si>
    <t>4</t>
  </si>
  <si>
    <t>15-04-014-1</t>
  </si>
  <si>
    <t>Окраска фасадов с лесов по подготовленной поверхности перхлорвиниловая</t>
  </si>
  <si>
    <t>ТЕР Московской обл., 15-04-014-1, приказ Минстроя России №675/пр от 28.02.2017 № 260/пр</t>
  </si>
  <si>
    <t>5</t>
  </si>
  <si>
    <t>46-04-012-3</t>
  </si>
  <si>
    <t>Разборка деревянных заполнений проемов дверных и воротных</t>
  </si>
  <si>
    <t>100 м2</t>
  </si>
  <si>
    <t>ТЕР Московской обл., 46-04-012-3, приказ Минстроя России №675/пр от 28.02.2017 № 260/пр</t>
  </si>
  <si>
    <t>Реконструкция зданий и сооружений</t>
  </si>
  <si>
    <t>ФЕР-46</t>
  </si>
  <si>
    <t>6</t>
  </si>
  <si>
    <t>10-01-039-1</t>
  </si>
  <si>
    <t>Установка блоков в наружных и внутренних дверных проемах в каменных стенах, площадь проема до 3 м2 с установкой приборов</t>
  </si>
  <si>
    <t>100 м2 проемов</t>
  </si>
  <si>
    <t>ТЕР Московской обл., 10-01-039-1, приказ Минстроя России №675/пр от 28.02.2017 № 260/пр</t>
  </si>
  <si>
    <t>)*1,25)*1,2</t>
  </si>
  <si>
    <t>)*1,15)*1,2</t>
  </si>
  <si>
    <t>Деревянные конструкции</t>
  </si>
  <si>
    <t>ФЕР-10</t>
  </si>
  <si>
    <t>Поправка: МДС 81-35.2004, п.4.7  Поправка: МДС 81-35.2004, прил.1, т.1, п.2</t>
  </si>
  <si>
    <t>6,1</t>
  </si>
  <si>
    <t>203-0223</t>
  </si>
  <si>
    <t>Блоки дверные с рамочными полотнами однопольные ДН 21-10, площадь 2,05 м2; ДН 24-10, площадь 2,35 м2</t>
  </si>
  <si>
    <t>м2</t>
  </si>
  <si>
    <t>ТССЦ Московской обл., 203-0223, приказ Минстроя России №675/пр от 28.02.2017 № 255/пр</t>
  </si>
  <si>
    <t>6,2</t>
  </si>
  <si>
    <t>203-8088</t>
  </si>
  <si>
    <t>Блоки дверные внутренние глухие (с заполнением панелями или другими непрозрачными материалами) (ГОСТ 30970-2002)</t>
  </si>
  <si>
    <t>ТССЦ Московской обл., 203-8088, приказ Минстроя России №675/пр от 28.02.2017 № 255/пр</t>
  </si>
  <si>
    <t>7</t>
  </si>
  <si>
    <t>15-02-031-1</t>
  </si>
  <si>
    <t>Штукатурка поверхностей оконных и дверных откосов по бетону и камню плоских</t>
  </si>
  <si>
    <t>100 м2 оштукатуриваемой поверхности</t>
  </si>
  <si>
    <t>ТЕР Московской обл., 15-02-031-1, приказ Минстроя России №675/пр от 28.02.2017 № 260/пр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</si>
  <si>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</si>
  <si>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</si>
  <si>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</si>
  <si>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</si>
  <si>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</si>
  <si>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</si>
  <si>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</si>
  <si>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</si>
  <si>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</si>
  <si>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</si>
  <si>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</si>
  <si>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</si>
  <si>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</si>
  <si>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</si>
  <si>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</si>
  <si>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</si>
  <si>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</si>
  <si>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</si>
  <si>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</si>
  <si>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</si>
  <si>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</si>
  <si>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</si>
  <si>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ЗПМ</t>
  </si>
  <si>
    <t>ЗП машинистов</t>
  </si>
  <si>
    <t>ОЗП</t>
  </si>
  <si>
    <t>Основная ЗП рабочих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</si>
  <si>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</si>
  <si>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</si>
  <si>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</si>
  <si>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</si>
  <si>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</si>
  <si>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</si>
  <si>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</si>
  <si>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</si>
  <si>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</si>
  <si>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</si>
  <si>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</si>
  <si>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</si>
  <si>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</si>
  <si>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</si>
  <si>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</si>
  <si>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</si>
  <si>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</si>
  <si>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</si>
  <si>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</si>
  <si>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</si>
  <si>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2. Ремонт полов с восстановлением плиточного покрытия, ремонт стен и потолков, замена почтовых ящиков</t>
  </si>
  <si>
    <t>8</t>
  </si>
  <si>
    <t>57-2-3</t>
  </si>
  <si>
    <t>Разборка покрытий полов из керамических плиток</t>
  </si>
  <si>
    <t>100 м2 покрытия</t>
  </si>
  <si>
    <t>ТЕРр Московской обл., 57-2-3, приказ Минстроя России №675/пр от 28.02.2017 № 263/пр</t>
  </si>
  <si>
    <t>Ремонтно-строительные работы</t>
  </si>
  <si>
    <t>Полы</t>
  </si>
  <si>
    <t>рФЕР-57</t>
  </si>
  <si>
    <t>9</t>
  </si>
  <si>
    <t>57-2-4</t>
  </si>
  <si>
    <t>Разборка стяжек цементных</t>
  </si>
  <si>
    <t>ТЕРр Московской обл., 57-2-4, приказ Минстроя России №675/пр от 28.02.2017 № 263/пр</t>
  </si>
  <si>
    <t>10</t>
  </si>
  <si>
    <t>11-01-011-1</t>
  </si>
  <si>
    <t>Устройство стяжек цементных толщиной 20 мм</t>
  </si>
  <si>
    <t>100 м2 стяжки</t>
  </si>
  <si>
    <t>ТЕР Московской обл., 11-01-011-1, приказ Минстроя России №675/пр от 28.02.2017 № 260/пр</t>
  </si>
  <si>
    <t>ФЕР-11</t>
  </si>
  <si>
    <t>11</t>
  </si>
  <si>
    <t>11-01-027-5</t>
  </si>
  <si>
    <t>Устройство покрытий на растворе их сухой смеси с приготовлением раствора в построечных условиях из плиток рельефных глазурованных керамических для полов многоцветных</t>
  </si>
  <si>
    <t>ТЕР Московской обл., 11-01-027-5, приказ Минстроя России №675/пр от 28.02.2017 № 260/пр</t>
  </si>
  <si>
    <t>12</t>
  </si>
  <si>
    <t>61-2-5</t>
  </si>
  <si>
    <t>Ремонт штукатурки внутренних стен по камню известковым раствором площадью отдельных мест более 10 м2 толщиной слоя до 20 мм</t>
  </si>
  <si>
    <t>100 м2 отремонтированной поверхности</t>
  </si>
  <si>
    <t>ТЕРр Московской обл., 61-2-5, приказ Минстроя России №675/пр от 28.02.2017 № 263/пр</t>
  </si>
  <si>
    <t>Штукатрурные работы</t>
  </si>
  <si>
    <t>рФЕР-61</t>
  </si>
  <si>
    <t>13</t>
  </si>
  <si>
    <t>61-26-1</t>
  </si>
  <si>
    <t>Перетирка штукатурки стен и потолков</t>
  </si>
  <si>
    <t>100 м2 перетертой поверхности</t>
  </si>
  <si>
    <t>ТЕРр Московской обл., 61-26-1, приказ Минстроя России №675/пр от 28.02.2017 № 263/пр</t>
  </si>
  <si>
    <t>14</t>
  </si>
  <si>
    <t>15-04-005-4</t>
  </si>
  <si>
    <t>Окраска поливинилацетатными водоэмульсионными составами улучшенная по штукатурке потолков</t>
  </si>
  <si>
    <t>ТЕР Московской обл., 15-04-005-4, приказ Минстроя России №675/пр от 28.02.2017 № 260/пр</t>
  </si>
  <si>
    <t>15</t>
  </si>
  <si>
    <t>15-04-005-3</t>
  </si>
  <si>
    <t>Окраска поливинилацетатными водоэмульсионными составами улучшенная по штукатурке стен</t>
  </si>
  <si>
    <t>ТЕР Московской обл., 15-04-005-3, приказ Минстроя России №675/пр от 28.02.2017 № 260/пр</t>
  </si>
  <si>
    <t>16</t>
  </si>
  <si>
    <t>Огрунтовка металлических поверхностей за один раз грунтовкой ХС-068 (водопровод и канализация)</t>
  </si>
  <si>
    <t>17</t>
  </si>
  <si>
    <t>18</t>
  </si>
  <si>
    <t>62-10-5</t>
  </si>
  <si>
    <t>Улучшенная масляная окраска ранее окрашенных дверей за 2 раза с расчисткой старой краски до 35 %</t>
  </si>
  <si>
    <t>ТЕРр Московской обл., 62-10-5, приказ Минстроя России №675/пр от 28.02.2017 № 263/пр</t>
  </si>
  <si>
    <t>Малярные работы</t>
  </si>
  <si>
    <t>рФЕР-62</t>
  </si>
  <si>
    <t>19</t>
  </si>
  <si>
    <t>62-33-2</t>
  </si>
  <si>
    <t>Окраска масляными составами ранее окрашенных поверхностей радиаторов отопления за 2 раза</t>
  </si>
  <si>
    <t>ТЕРр Московской обл., 62-33-2, приказ Минстроя России №675/пр от 28.02.2017 № 263/пр</t>
  </si>
  <si>
    <t>20</t>
  </si>
  <si>
    <t>Масляная окраска металлических поверхностей решеток, переплетов, труб диаметром менее 50 мм и т.п., количество окрасок 2 (ограждения лестничных маршей)</t>
  </si>
  <si>
    <t>21</t>
  </si>
  <si>
    <t>Улучшенная масляная окраска ранее окрашенных перил деревянных за два раза с расчисткой старой краски до 35%</t>
  </si>
  <si>
    <t>22</t>
  </si>
  <si>
    <t>10-01-059-1</t>
  </si>
  <si>
    <t>Демонтаж почтовых ящиков на 6 квартир</t>
  </si>
  <si>
    <t>100 шт. изделий</t>
  </si>
  <si>
    <t>ТЕР Московской обл., 10-01-059-1, приказ Минстроя России №675/пр от 21.09.2015 г.</t>
  </si>
  <si>
    <t>Поправка: МДС 81-36.2004, п.3.3.1.д  Наименование: При демонтаже металлических конструкций</t>
  </si>
  <si>
    <t>)*0</t>
  </si>
  <si>
    <t>)*0,7</t>
  </si>
  <si>
    <t>Поправка: МДС 81-36.2004, п.3.3.1.д</t>
  </si>
  <si>
    <t>23</t>
  </si>
  <si>
    <t>Установка почтовых ящиков на 6 квартир</t>
  </si>
  <si>
    <t>*0</t>
  </si>
  <si>
    <t>23,1</t>
  </si>
  <si>
    <t>101-5035</t>
  </si>
  <si>
    <t>Ящики почтовые 6-ти секционные</t>
  </si>
  <si>
    <t>шт.</t>
  </si>
  <si>
    <t>ТССЦ Московской обл., 101-5035, приказ Минстроя России №675/пр от 28.02.2017 № 254/пр</t>
  </si>
  <si>
    <t>3. Замена осветительных приборов и монтаж проводов в короба</t>
  </si>
  <si>
    <t>24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</si>
  <si>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</si>
  <si>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</si>
  <si>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</si>
  <si>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</si>
  <si>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Поправка: МДС 81-35.2004, прил.1, т.2, п.1  Наименование: Производство монтажных работ в существующих зданиях и сооружениях, освобожденных от оборудования и других предметов, мешающих нормальному производству работ.</t>
  </si>
  <si>
    <t>)*1,2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</si>
  <si>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</si>
  <si>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</si>
  <si>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</si>
  <si>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Поправка: МДС 81-35.2004, прил.1, т.2, п.1</t>
  </si>
  <si>
    <t>24,1</t>
  </si>
  <si>
    <t>Счет № 10</t>
  </si>
  <si>
    <t>Кабель-канал 40х40</t>
  </si>
  <si>
    <t>м</t>
  </si>
  <si>
    <t>Электромонтажные работы</t>
  </si>
  <si>
    <t>рФЕР-67</t>
  </si>
  <si>
    <t>25</t>
  </si>
  <si>
    <t>м08-02-402-1</t>
  </si>
  <si>
    <t>Кабель двух-четырехжильный по установленным конструкциям и лоткам с установкой ответвительных коробок в помещениях с нормальной средой сечением жилы до 10 мм2</t>
  </si>
  <si>
    <t>ТЕРм Московской обл., м08-02-402-1, приказ Минстроя России №675/пр от 28.02.2017 № 259/пр</t>
  </si>
  <si>
    <t>25,1</t>
  </si>
  <si>
    <t>Кабель ВВГ 1х4</t>
  </si>
  <si>
    <t>25,2</t>
  </si>
  <si>
    <t>Сжим У-731</t>
  </si>
  <si>
    <t>26</t>
  </si>
  <si>
    <t>м08-02-152-13</t>
  </si>
  <si>
    <t>Конструкция из профильной стали, масса до 1 кг</t>
  </si>
  <si>
    <t>100 шт.</t>
  </si>
  <si>
    <t>ТЕРм Московской обл., м08-02-152-13, приказ Минстроя России №675/пр от 28.02.2017 № 259/пр</t>
  </si>
  <si>
    <t>26,1</t>
  </si>
  <si>
    <t>Дин-рейка 125 см оцинкованная</t>
  </si>
  <si>
    <t>27</t>
  </si>
  <si>
    <t>67-7-1</t>
  </si>
  <si>
    <t>Смена автоматических выключателей</t>
  </si>
  <si>
    <t>ТЕРр Московской обл., 67-7-1, приказ Минстроя России №675/пр от 21.09.2015 г.</t>
  </si>
  <si>
    <t>27,1</t>
  </si>
  <si>
    <t>509-5221</t>
  </si>
  <si>
    <t>Выключатель пакетный защищенный ПВЗ-25 МЗБ</t>
  </si>
  <si>
    <t>ТССЦ Московской обл., 509-5221, приказ Минстроя России №675/пр от 21.09.2015 г.</t>
  </si>
  <si>
    <t>27,2</t>
  </si>
  <si>
    <t>А/выключатель ВА 4729 2р 25А</t>
  </si>
  <si>
    <t>=162,46</t>
  </si>
  <si>
    <t>28</t>
  </si>
  <si>
    <t>67-2-1</t>
  </si>
  <si>
    <t>Демонтаж проводов из труб суммарным сечением до 6 мм2</t>
  </si>
  <si>
    <t>ТЕРр Московской обл., 67-2-1, приказ Минстроя России №675/пр от 21.09.2015 г.</t>
  </si>
  <si>
    <t>4. Прочие работы</t>
  </si>
  <si>
    <t>29</t>
  </si>
  <si>
    <t>т01-01-01-041</t>
  </si>
  <si>
    <t>Погрузка при автомобильных перевозках мусора строительного вручную</t>
  </si>
  <si>
    <t>т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</si>
  <si>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</si>
  <si>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</si>
  <si>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</si>
  <si>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</si>
  <si>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30</t>
  </si>
  <si>
    <t>т03-21-01-030</t>
  </si>
  <si>
    <t>Перевозка мусора строительного автомобилями-самосвалами на расстояние до 30 км</t>
  </si>
  <si>
    <t>ТССЦпг Московской обл., т03-21-001-30,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</si>
  <si>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</si>
  <si>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</si>
  <si>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</si>
  <si>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5. Ремонт (замена) оконных блоков</t>
  </si>
  <si>
    <t>31</t>
  </si>
  <si>
    <t>56-4-2</t>
  </si>
  <si>
    <t>Ремонт оконных коробок в каменных стенах при двух переплетах</t>
  </si>
  <si>
    <t>100 коробок или колод</t>
  </si>
  <si>
    <t>ТЕРр Московской обл., 56-4-2, приказ Минстроя России №675/пр от 28.02.2017 № 263/пр</t>
  </si>
  <si>
    <t>Проемы</t>
  </si>
  <si>
    <t>рФЕР-56</t>
  </si>
  <si>
    <t>32</t>
  </si>
  <si>
    <t>56-5-2</t>
  </si>
  <si>
    <t>Ремонт оконных переплетов с заменой брусков с изготовлением элементов по размеру и профилю</t>
  </si>
  <si>
    <t>100 створок или глухих переплетов</t>
  </si>
  <si>
    <t>ТЕРр Московской обл., 56-5-2, приказ Минстроя России №675/пр от 28.02.2017 № 263/пр</t>
  </si>
  <si>
    <t>33</t>
  </si>
  <si>
    <t>34</t>
  </si>
  <si>
    <t>15-05-001-3</t>
  </si>
  <si>
    <t>Остекление оконным стеклом оконных переплетов</t>
  </si>
  <si>
    <t>100 м2 площади проемов по наружному обводу коробок</t>
  </si>
  <si>
    <t>ТЕР Московской обл., 15-05-001-3, приказ Минстроя России №675/пр от 28.02.2017 № 260/пр</t>
  </si>
  <si>
    <t>35</t>
  </si>
  <si>
    <t>62-9-5</t>
  </si>
  <si>
    <t>Улучшенная масляная окраска ранее окрашенных окон за 2 раза с расчисткой старой краски до 35 %</t>
  </si>
  <si>
    <t>ТЕРр Московской обл., 62-9-5, приказ Минстроя России №675/пр от 28.02.2017 № 263/пр</t>
  </si>
  <si>
    <t>36</t>
  </si>
  <si>
    <t>15-04-025-8</t>
  </si>
  <si>
    <t>Улучшенная окраска масляными составами по штукатурке стен</t>
  </si>
  <si>
    <t>ТЕР Московской обл., 15-04-025-8, приказ Минстроя России №675/пр от 28.02.2017 № 260/пр</t>
  </si>
  <si>
    <t>итог1</t>
  </si>
  <si>
    <t>Итого</t>
  </si>
  <si>
    <t>ндс</t>
  </si>
  <si>
    <t>НДС 18%</t>
  </si>
  <si>
    <t>итог2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</si>
  <si>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</si>
  <si>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</si>
  <si>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</si>
  <si>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</si>
  <si>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</si>
  <si>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</si>
  <si>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</si>
  <si>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</si>
  <si>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</si>
  <si>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</si>
  <si>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</si>
  <si>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</si>
  <si>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</si>
  <si>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</si>
  <si>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</si>
  <si>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М/Т/Я</t>
  </si>
  <si>
    <t>Работы по строительству мостов, тоннелей, метрополитенов, атомных станций, объектов с ядерным топливом и радиокативными отходами ( письмо Госстроя РФ № 2536-ИП/12/ГС от 27.11.12), коэффициенты к НР =0,85 и к СП-0,8 не назначаются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</si>
  <si>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</si>
  <si>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</si>
  <si>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</si>
  <si>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</si>
  <si>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</si>
  <si>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</si>
  <si>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</si>
  <si>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</si>
  <si>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</si>
  <si>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</si>
  <si>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</si>
  <si>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</si>
  <si>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</si>
  <si>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</si>
  <si>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</si>
  <si>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</si>
  <si>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</si>
  <si>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</si>
  <si>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</si>
  <si>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примечание</t>
  </si>
  <si>
    <t>_______________________________________________________________________________________________</t>
  </si>
  <si>
    <t>________________________________</t>
  </si>
  <si>
    <t>(подпись, Ф.И.О. руководителя управляющей организации, печать)</t>
  </si>
  <si>
    <t xml:space="preserve">( подпись, Ф,И.О. председателя (членов) совета многоквартирного дома или уполномоченного лица) </t>
  </si>
  <si>
    <t>объем</t>
  </si>
  <si>
    <t>Согласовано: Администрация г.о. Котельники Московской области</t>
  </si>
  <si>
    <t>ДЕФЕКТНАЯ ВЕДОМОСТЬ</t>
  </si>
  <si>
    <t>на ремонт подъезда № _____ многоквартирного дома, расположенного по адресу</t>
  </si>
  <si>
    <t>___________________________________________________________</t>
  </si>
  <si>
    <t>СОГЛАСОВАНО:</t>
  </si>
  <si>
    <t>___________________________</t>
  </si>
  <si>
    <t>УТВЕРЖДАЮ:</t>
  </si>
  <si>
    <t xml:space="preserve">Приложение 8 </t>
  </si>
  <si>
    <t>к Порядку предоставления субсидии 
из бюджета городского округа Котельники Московской области юридическим лицам,  осуществляющим управление многоквартирными домами, на возмещение части затрат, связанных с выполненным ремонтом подъездов в многоквартирных домах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</si>
</sst>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;[Red]\-\ #,##0.00####"/>
  </numFmts>
  <fonts count="14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BreakPreview" zoomScale="60" zoomScaleNormal="100" workbookViewId="0">
      <selection activeCell="AG2" sqref="AG2"/>
    </sheetView>
  </sheetViews>
  <sheetFormatPr defaultRowHeight="12.75" x14ac:dyDescent="0.2"/>
  <cols>
    <col min="1" max="1" width="5.7109375" customWidth="1"/>
    <col min="2" max="2" width="37.42578125" customWidth="1"/>
    <col min="3" max="4" width="10.7109375" customWidth="1"/>
    <col min="5" max="5" width="29.5703125" customWidth="1"/>
    <col min="8" max="22" width="0" hidden="1" customWidth="1"/>
    <col min="23" max="23" width="147.7109375" hidden="1" customWidth="1"/>
    <col min="24" max="24" width="160.7109375" hidden="1" customWidth="1"/>
    <col min="25" max="25" width="91.7109375" hidden="1" customWidth="1"/>
    <col min="26" max="26" width="0" hidden="1" customWidth="1"/>
    <col min="27" max="27" width="116.7109375" hidden="1" customWidth="1"/>
    <col min="28" max="29" width="0" hidden="1" customWidth="1"/>
  </cols>
  <sheetData>
    <row r="1" spans="1:15" ht="31.5" customHeight="1" x14ac:dyDescent="0.25">
      <c r="A1" s="9"/>
      <c r="B1" s="9"/>
      <c r="C1" s="9"/>
      <c r="D1" s="33" t="s">
        <v>687</v>
      </c>
      <c r="E1" s="33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47" customHeight="1" x14ac:dyDescent="0.25">
      <c r="A2" s="9"/>
      <c r="B2" s="9"/>
      <c r="C2" s="9"/>
      <c r="D2" s="33" t="s">
        <v>688</v>
      </c>
      <c r="E2" s="33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.75" x14ac:dyDescent="0.25">
      <c r="A3" s="9"/>
      <c r="B3" s="9"/>
      <c r="C3" s="9"/>
      <c r="D3" s="9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" customHeight="1" x14ac:dyDescent="0.25">
      <c r="A4" s="9"/>
      <c r="B4" s="13"/>
      <c r="C4" s="13"/>
      <c r="D4" s="13"/>
      <c r="E4" s="13"/>
      <c r="F4" s="13"/>
      <c r="G4" s="13"/>
      <c r="H4" s="9"/>
      <c r="I4" s="9"/>
      <c r="J4" s="9"/>
      <c r="K4" s="9"/>
      <c r="L4" s="9"/>
      <c r="M4" s="9"/>
      <c r="N4" s="9"/>
      <c r="O4" s="9"/>
    </row>
    <row r="5" spans="1:15" ht="15" customHeight="1" x14ac:dyDescent="0.25">
      <c r="A5" s="9"/>
      <c r="B5" s="10" t="s">
        <v>684</v>
      </c>
      <c r="C5" s="9"/>
      <c r="D5" s="31" t="s">
        <v>686</v>
      </c>
      <c r="E5" s="31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 x14ac:dyDescent="0.25">
      <c r="A6" s="9"/>
      <c r="B6" s="9" t="s">
        <v>685</v>
      </c>
      <c r="C6" s="9"/>
      <c r="D6" s="9" t="s">
        <v>676</v>
      </c>
      <c r="E6" s="9"/>
      <c r="F6" s="9"/>
      <c r="G6" s="9"/>
      <c r="H6" s="9"/>
      <c r="I6" s="9"/>
      <c r="J6" s="14"/>
      <c r="K6" s="14"/>
      <c r="L6" s="14"/>
      <c r="M6" s="9"/>
      <c r="N6" s="9"/>
      <c r="O6" s="9"/>
    </row>
    <row r="7" spans="1:15" ht="48" customHeight="1" x14ac:dyDescent="0.25">
      <c r="A7" s="9"/>
      <c r="B7" s="15" t="s">
        <v>677</v>
      </c>
      <c r="C7" s="9"/>
      <c r="D7" s="32" t="s">
        <v>678</v>
      </c>
      <c r="E7" s="32"/>
      <c r="F7" s="9"/>
      <c r="G7" s="9"/>
      <c r="H7" s="9"/>
      <c r="I7" s="9"/>
      <c r="J7" s="14"/>
      <c r="K7" s="14"/>
      <c r="L7" s="14"/>
      <c r="M7" s="9"/>
      <c r="N7" s="9"/>
      <c r="O7" s="9"/>
    </row>
    <row r="8" spans="1:15" ht="15" customHeight="1" x14ac:dyDescent="0.25">
      <c r="A8" s="9"/>
      <c r="B8" s="9"/>
      <c r="C8" s="9"/>
      <c r="D8" s="9"/>
      <c r="E8" s="13"/>
      <c r="F8" s="13"/>
      <c r="G8" s="13"/>
      <c r="H8" s="13"/>
      <c r="I8" s="13"/>
      <c r="J8" s="13"/>
      <c r="K8" s="13"/>
      <c r="L8" s="13"/>
      <c r="M8" s="9"/>
      <c r="N8" s="9"/>
      <c r="O8" s="9"/>
    </row>
    <row r="9" spans="1:15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5.75" x14ac:dyDescent="0.25">
      <c r="A10" s="35" t="s">
        <v>681</v>
      </c>
      <c r="B10" s="35"/>
      <c r="C10" s="35"/>
      <c r="D10" s="35"/>
      <c r="E10" s="35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5.75" x14ac:dyDescent="0.25">
      <c r="A11" s="31" t="s">
        <v>682</v>
      </c>
      <c r="B11" s="31"/>
      <c r="C11" s="31"/>
      <c r="D11" s="31"/>
      <c r="E11" s="3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5.75" customHeight="1" x14ac:dyDescent="0.25">
      <c r="A12" s="34" t="s">
        <v>683</v>
      </c>
      <c r="B12" s="34"/>
      <c r="C12" s="34"/>
      <c r="D12" s="34"/>
      <c r="E12" s="34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31.5" x14ac:dyDescent="0.25">
      <c r="A14" s="16" t="s">
        <v>343</v>
      </c>
      <c r="B14" s="16" t="s">
        <v>344</v>
      </c>
      <c r="C14" s="16" t="s">
        <v>345</v>
      </c>
      <c r="D14" s="16" t="s">
        <v>679</v>
      </c>
      <c r="E14" s="16" t="s">
        <v>674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.75" x14ac:dyDescent="0.25">
      <c r="A15" s="17">
        <v>1</v>
      </c>
      <c r="B15" s="17">
        <v>3</v>
      </c>
      <c r="C15" s="17">
        <v>4</v>
      </c>
      <c r="D15" s="17">
        <v>5</v>
      </c>
      <c r="E15" s="17">
        <v>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5.75" x14ac:dyDescent="0.25">
      <c r="A16" s="18"/>
      <c r="B16" s="19"/>
      <c r="C16" s="20"/>
      <c r="D16" s="21"/>
      <c r="E16" s="22"/>
      <c r="F16" s="9"/>
      <c r="G16" s="9"/>
      <c r="H16" s="9"/>
      <c r="I16" s="9"/>
      <c r="J16" s="9"/>
      <c r="K16" s="9"/>
      <c r="L16" s="9">
        <f>ROUND((Source!FX28/100)*((ROUND(Source!AF28*Source!I28, 2)+ROUND(Source!AE28*Source!I28, 2))), 2)</f>
        <v>1.2</v>
      </c>
      <c r="M16" s="9">
        <f>Source!X28</f>
        <v>24.27</v>
      </c>
      <c r="N16" s="9">
        <f>ROUND((Source!FY28/100)*((ROUND(Source!AF28*Source!I28, 2)+ROUND(Source!AE28*Source!I28, 2))), 2)</f>
        <v>0.88</v>
      </c>
      <c r="O16" s="9">
        <f>Source!Y28</f>
        <v>16.88</v>
      </c>
    </row>
    <row r="17" spans="1:30" ht="15.75" x14ac:dyDescent="0.25">
      <c r="A17" s="18"/>
      <c r="B17" s="19"/>
      <c r="C17" s="20"/>
      <c r="D17" s="21"/>
      <c r="E17" s="22"/>
      <c r="F17" s="9"/>
      <c r="G17" s="9"/>
      <c r="H17" s="9"/>
      <c r="I17" s="9"/>
      <c r="J17" s="9"/>
      <c r="K17" s="9"/>
      <c r="L17" s="9">
        <f>ROUND((Source!FX29/100)*((ROUND(Source!AF29*Source!I29, 2)+ROUND(Source!AE29*Source!I29, 2))), 2)</f>
        <v>20.53</v>
      </c>
      <c r="M17" s="9">
        <f>Source!X29</f>
        <v>412.1</v>
      </c>
      <c r="N17" s="9">
        <f>ROUND((Source!FY29/100)*((ROUND(Source!AF29*Source!I29, 2)+ROUND(Source!AE29*Source!I29, 2))), 2)</f>
        <v>10.16</v>
      </c>
      <c r="O17" s="9">
        <f>Source!Y29</f>
        <v>190.59</v>
      </c>
    </row>
    <row r="18" spans="1:30" ht="15.75" x14ac:dyDescent="0.25">
      <c r="A18" s="18"/>
      <c r="B18" s="19"/>
      <c r="C18" s="20"/>
      <c r="D18" s="23"/>
      <c r="E18" s="24"/>
      <c r="F18" s="9"/>
      <c r="G18" s="9"/>
      <c r="H18" s="9"/>
      <c r="I18" s="9"/>
      <c r="J18" s="9"/>
      <c r="K18" s="9"/>
      <c r="L18" s="9">
        <f>ROUND((Source!FX32/100)*((ROUND(Source!AF32*Source!I32, 2)+ROUND(Source!AE32*Source!I32, 2))), 2)</f>
        <v>48.28</v>
      </c>
      <c r="M18" s="9">
        <f>Source!X32</f>
        <v>971.29</v>
      </c>
      <c r="N18" s="9">
        <f>ROUND((Source!FY32/100)*((ROUND(Source!AF32*Source!I32, 2)+ROUND(Source!AE32*Source!I32, 2))), 2)</f>
        <v>29.02</v>
      </c>
      <c r="O18" s="9">
        <f>Source!Y32</f>
        <v>555.02</v>
      </c>
    </row>
    <row r="19" spans="1:30" ht="15.75" x14ac:dyDescent="0.25">
      <c r="A19" s="18"/>
      <c r="B19" s="19"/>
      <c r="C19" s="20"/>
      <c r="D19" s="23"/>
      <c r="E19" s="24"/>
      <c r="F19" s="9"/>
      <c r="G19" s="9"/>
      <c r="H19" s="9"/>
      <c r="I19" s="9"/>
      <c r="J19" s="9"/>
      <c r="K19" s="9"/>
      <c r="L19" s="9">
        <f>ROUND((Source!FX33/100)*((ROUND(Source!AF33*Source!I33, 2)+ROUND(Source!AE33*Source!I33, 2))), 2)</f>
        <v>72.92</v>
      </c>
      <c r="M19" s="9">
        <f>Source!X33</f>
        <v>1464.93</v>
      </c>
      <c r="N19" s="9">
        <f>ROUND((Source!FY33/100)*((ROUND(Source!AF33*Source!I33, 2)+ROUND(Source!AE33*Source!I33, 2))), 2)</f>
        <v>36.770000000000003</v>
      </c>
      <c r="O19" s="9">
        <f>Source!Y33</f>
        <v>699.91</v>
      </c>
    </row>
    <row r="20" spans="1:30" ht="15.75" x14ac:dyDescent="0.25">
      <c r="A20" s="18"/>
      <c r="B20" s="19"/>
      <c r="C20" s="20"/>
      <c r="D20" s="23"/>
      <c r="E20" s="25"/>
      <c r="F20" s="9"/>
      <c r="G20" s="9"/>
      <c r="H20" s="9"/>
      <c r="I20" s="9"/>
      <c r="J20" s="9"/>
      <c r="K20" s="9"/>
      <c r="L20" s="9">
        <f>ROUND((Source!FX35/100)*((ROUND(Source!AF35*Source!I35, 2)+ROUND(Source!AE35*Source!I35, 2))), 2)</f>
        <v>0</v>
      </c>
      <c r="M20" s="9">
        <f>Source!X35</f>
        <v>0</v>
      </c>
      <c r="N20" s="9">
        <f>ROUND((Source!FY35/100)*((ROUND(Source!AF35*Source!I35, 2)+ROUND(Source!AE35*Source!I35, 2))), 2)</f>
        <v>0</v>
      </c>
      <c r="O20" s="9">
        <f>Source!Y35</f>
        <v>0</v>
      </c>
      <c r="P20" t="e">
        <f>IF(Source!BI35&lt;=1,#REF!, 0)</f>
        <v>#REF!</v>
      </c>
      <c r="Q20">
        <f>IF(Source!BI35=2,#REF!, 0)</f>
        <v>0</v>
      </c>
      <c r="R20">
        <f>IF(Source!BI35=3,#REF!, 0)</f>
        <v>0</v>
      </c>
      <c r="S20">
        <f>IF(Source!BI35=4,#REF!, 0)</f>
        <v>0</v>
      </c>
    </row>
    <row r="21" spans="1:30" ht="15.75" x14ac:dyDescent="0.25">
      <c r="A21" s="18"/>
      <c r="B21" s="19"/>
      <c r="C21" s="20"/>
      <c r="D21" s="23"/>
      <c r="E21" s="24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30" ht="15.75" x14ac:dyDescent="0.25">
      <c r="A22" s="18"/>
      <c r="B22" s="19"/>
      <c r="C22" s="20"/>
      <c r="D22" s="23"/>
      <c r="E22" s="25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30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30" ht="15.75" x14ac:dyDescent="0.25">
      <c r="A24" s="9" t="s">
        <v>680</v>
      </c>
      <c r="B24" s="26"/>
      <c r="C24" s="26"/>
      <c r="D24" s="26"/>
      <c r="E24" s="26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30" ht="15.75" x14ac:dyDescent="0.25">
      <c r="A25" s="9"/>
      <c r="B25" s="30"/>
      <c r="C25" s="30"/>
      <c r="D25" s="30"/>
      <c r="E25" s="30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30" ht="15.75" x14ac:dyDescent="0.25">
      <c r="A26" s="9"/>
      <c r="B26" s="27" t="s">
        <v>675</v>
      </c>
      <c r="C26" s="28"/>
      <c r="D26" s="28"/>
      <c r="E26" s="2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0" x14ac:dyDescent="0.2">
      <c r="A27" s="11"/>
      <c r="B27" s="11"/>
      <c r="C27" s="11"/>
      <c r="D27" s="11"/>
      <c r="E27" s="11"/>
    </row>
  </sheetData>
  <mergeCells count="9">
    <mergeCell ref="D2:E2"/>
    <mergeCell ref="D1:E1"/>
    <mergeCell ref="A12:E12"/>
    <mergeCell ref="A10:E10"/>
    <mergeCell ref="B25:E25"/>
    <mergeCell ref="A11:E11"/>
    <mergeCell ref="D7:E7"/>
    <mergeCell ref="D5:E5"/>
    <mergeCell ref="E3:O3"/>
  </mergeCells>
  <phoneticPr fontId="9" type="noConversion"/>
  <pageMargins left="0.4" right="0.2" top="0.2" bottom="0.4" header="0.2" footer="0.2"/>
  <pageSetup paperSize="9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312"/>
  <sheetViews>
    <sheetView topLeftCell="A49" workbookViewId="0">
      <selection activeCell="I73" sqref="I73"/>
    </sheetView>
  </sheetViews>
  <sheetFormatPr defaultRowHeight="12.75" x14ac:dyDescent="0.2"/>
  <sheetData>
    <row r="1" spans="1:133" x14ac:dyDescent="0.2">
      <c r="A1">
        <v>0</v>
      </c>
      <c r="B1" t="s">
        <v>346</v>
      </c>
      <c r="D1" t="s">
        <v>347</v>
      </c>
      <c r="F1">
        <v>0</v>
      </c>
      <c r="G1">
        <v>0</v>
      </c>
      <c r="H1">
        <v>0</v>
      </c>
      <c r="I1" t="s">
        <v>348</v>
      </c>
      <c r="J1" t="s">
        <v>349</v>
      </c>
      <c r="K1">
        <v>0</v>
      </c>
      <c r="L1">
        <v>18428</v>
      </c>
      <c r="M1">
        <v>10</v>
      </c>
    </row>
    <row r="12" spans="1:133" x14ac:dyDescent="0.2">
      <c r="A12" s="1">
        <v>1</v>
      </c>
      <c r="B12" s="1">
        <v>307</v>
      </c>
      <c r="C12" s="1">
        <v>0</v>
      </c>
      <c r="D12" s="1">
        <f>ROW(A253)</f>
        <v>253</v>
      </c>
      <c r="E12" s="1">
        <v>0</v>
      </c>
      <c r="F12" s="1" t="s">
        <v>349</v>
      </c>
      <c r="G12" s="1" t="s">
        <v>350</v>
      </c>
      <c r="H12" s="1" t="s">
        <v>349</v>
      </c>
      <c r="I12" s="1">
        <v>0</v>
      </c>
      <c r="J12" s="1" t="s">
        <v>349</v>
      </c>
      <c r="K12" s="1"/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349</v>
      </c>
      <c r="V12" s="1">
        <v>0</v>
      </c>
      <c r="W12" s="1" t="s">
        <v>349</v>
      </c>
      <c r="X12" s="1" t="s">
        <v>349</v>
      </c>
      <c r="Y12" s="1" t="s">
        <v>349</v>
      </c>
      <c r="Z12" s="1" t="s">
        <v>349</v>
      </c>
      <c r="AA12" s="1" t="s">
        <v>349</v>
      </c>
      <c r="AB12" s="1" t="s">
        <v>349</v>
      </c>
      <c r="AC12" s="1" t="s">
        <v>349</v>
      </c>
      <c r="AD12" s="1" t="s">
        <v>349</v>
      </c>
      <c r="AE12" s="1" t="s">
        <v>349</v>
      </c>
      <c r="AF12" s="1" t="s">
        <v>349</v>
      </c>
      <c r="AG12" s="1" t="s">
        <v>349</v>
      </c>
      <c r="AH12" s="1" t="s">
        <v>349</v>
      </c>
      <c r="AI12" s="1" t="s">
        <v>349</v>
      </c>
      <c r="AJ12" s="1" t="s">
        <v>349</v>
      </c>
      <c r="AK12" s="1"/>
      <c r="AL12" s="1" t="s">
        <v>349</v>
      </c>
      <c r="AM12" s="1" t="s">
        <v>349</v>
      </c>
      <c r="AN12" s="1" t="s">
        <v>349</v>
      </c>
      <c r="AO12" s="1"/>
      <c r="AP12" s="1" t="s">
        <v>349</v>
      </c>
      <c r="AQ12" s="1" t="s">
        <v>349</v>
      </c>
      <c r="AR12" s="1" t="s">
        <v>349</v>
      </c>
      <c r="AS12" s="1"/>
      <c r="AT12" s="1"/>
      <c r="AU12" s="1"/>
      <c r="AV12" s="1"/>
      <c r="AW12" s="1"/>
      <c r="AX12" s="1" t="s">
        <v>349</v>
      </c>
      <c r="AY12" s="1" t="s">
        <v>349</v>
      </c>
      <c r="AZ12" s="1" t="s">
        <v>349</v>
      </c>
      <c r="BA12" s="1"/>
      <c r="BB12" s="1"/>
      <c r="BC12" s="1"/>
      <c r="BD12" s="1"/>
      <c r="BE12" s="1"/>
      <c r="BF12" s="1"/>
      <c r="BG12" s="1"/>
      <c r="BH12" s="1" t="s">
        <v>351</v>
      </c>
      <c r="BI12" s="1" t="s">
        <v>352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0</v>
      </c>
      <c r="BT12" s="1">
        <v>1</v>
      </c>
      <c r="BU12" s="1">
        <v>0</v>
      </c>
      <c r="BV12" s="1">
        <v>1</v>
      </c>
      <c r="BW12" s="1">
        <v>0</v>
      </c>
      <c r="BX12" s="1">
        <v>0</v>
      </c>
      <c r="BY12" s="1" t="s">
        <v>353</v>
      </c>
      <c r="BZ12" s="1" t="s">
        <v>354</v>
      </c>
      <c r="CA12" s="1" t="s">
        <v>355</v>
      </c>
      <c r="CB12" s="1" t="s">
        <v>355</v>
      </c>
      <c r="CC12" s="1" t="s">
        <v>355</v>
      </c>
      <c r="CD12" s="1" t="s">
        <v>355</v>
      </c>
      <c r="CE12" s="1" t="s">
        <v>356</v>
      </c>
      <c r="CF12" s="1">
        <v>0</v>
      </c>
      <c r="CG12" s="1">
        <v>0</v>
      </c>
      <c r="CH12" s="1">
        <v>8194</v>
      </c>
      <c r="CI12" s="1" t="s">
        <v>349</v>
      </c>
      <c r="CJ12" s="1" t="s">
        <v>349</v>
      </c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06" x14ac:dyDescent="0.2">
      <c r="A18" s="2">
        <v>52</v>
      </c>
      <c r="B18" s="2">
        <f t="shared" ref="B18:G18" si="0">B253</f>
        <v>307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/>
      </c>
      <c r="G18" s="2" t="str">
        <f t="shared" si="0"/>
        <v>Подъезд 1 д44 бдА2</v>
      </c>
      <c r="H18" s="2"/>
      <c r="I18" s="2"/>
      <c r="J18" s="2"/>
      <c r="K18" s="2"/>
      <c r="L18" s="2"/>
      <c r="M18" s="2"/>
      <c r="N18" s="2"/>
      <c r="O18" s="2">
        <f t="shared" ref="O18:AT18" si="1">O253</f>
        <v>129142.83</v>
      </c>
      <c r="P18" s="2">
        <f t="shared" si="1"/>
        <v>46630.17</v>
      </c>
      <c r="Q18" s="2">
        <f t="shared" si="1"/>
        <v>2832.59</v>
      </c>
      <c r="R18" s="2">
        <f t="shared" si="1"/>
        <v>1240.23</v>
      </c>
      <c r="S18" s="2">
        <f t="shared" si="1"/>
        <v>79680.070000000007</v>
      </c>
      <c r="T18" s="2">
        <f t="shared" si="1"/>
        <v>0</v>
      </c>
      <c r="U18" s="2">
        <f t="shared" si="1"/>
        <v>379.16140303999998</v>
      </c>
      <c r="V18" s="2">
        <f t="shared" si="1"/>
        <v>4.3415149999999993</v>
      </c>
      <c r="W18" s="2">
        <f t="shared" si="1"/>
        <v>2.76</v>
      </c>
      <c r="X18" s="2">
        <f t="shared" si="1"/>
        <v>62071.63</v>
      </c>
      <c r="Y18" s="2">
        <f t="shared" si="1"/>
        <v>32409.72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223624.18</v>
      </c>
      <c r="AS18" s="2">
        <f t="shared" si="1"/>
        <v>222563.79</v>
      </c>
      <c r="AT18" s="2">
        <f t="shared" si="1"/>
        <v>1060.3900000000001</v>
      </c>
      <c r="AU18" s="2">
        <f t="shared" ref="AU18:BZ18" si="2">AU253</f>
        <v>0</v>
      </c>
      <c r="AV18" s="2">
        <f t="shared" si="2"/>
        <v>46630.17</v>
      </c>
      <c r="AW18" s="2">
        <f t="shared" si="2"/>
        <v>46630.17</v>
      </c>
      <c r="AX18" s="2">
        <f t="shared" si="2"/>
        <v>0</v>
      </c>
      <c r="AY18" s="2">
        <f t="shared" si="2"/>
        <v>46630.17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CA253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3">
        <f t="shared" ref="DG18:DN18" si="4">DG253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</row>
    <row r="20" spans="1:206" x14ac:dyDescent="0.2">
      <c r="A20" s="1">
        <v>3</v>
      </c>
      <c r="B20" s="1">
        <v>1</v>
      </c>
      <c r="C20" s="1"/>
      <c r="D20" s="1">
        <f>ROW(A224)</f>
        <v>224</v>
      </c>
      <c r="E20" s="1"/>
      <c r="F20" s="1" t="s">
        <v>357</v>
      </c>
      <c r="G20" s="1" t="s">
        <v>357</v>
      </c>
      <c r="H20" s="1" t="s">
        <v>349</v>
      </c>
      <c r="I20" s="1">
        <v>0</v>
      </c>
      <c r="J20" s="1" t="s">
        <v>349</v>
      </c>
      <c r="K20" s="1">
        <v>1</v>
      </c>
      <c r="L20" s="1"/>
      <c r="M20" s="1"/>
      <c r="N20" s="1"/>
      <c r="O20" s="1"/>
      <c r="P20" s="1"/>
      <c r="Q20" s="1"/>
      <c r="R20" s="1"/>
      <c r="S20" s="1"/>
      <c r="T20" s="1"/>
      <c r="U20" s="1" t="s">
        <v>349</v>
      </c>
      <c r="V20" s="1">
        <v>0</v>
      </c>
      <c r="W20" s="1"/>
      <c r="X20" s="1"/>
      <c r="Y20" s="1"/>
      <c r="Z20" s="1"/>
      <c r="AA20" s="1"/>
      <c r="AB20" s="1" t="s">
        <v>349</v>
      </c>
      <c r="AC20" s="1" t="s">
        <v>349</v>
      </c>
      <c r="AD20" s="1" t="s">
        <v>349</v>
      </c>
      <c r="AE20" s="1" t="s">
        <v>349</v>
      </c>
      <c r="AF20" s="1" t="s">
        <v>349</v>
      </c>
      <c r="AG20" s="1" t="s">
        <v>349</v>
      </c>
      <c r="AH20" s="1"/>
      <c r="AI20" s="1"/>
      <c r="AJ20" s="1"/>
      <c r="AK20" s="1"/>
      <c r="AL20" s="1"/>
      <c r="AM20" s="1"/>
      <c r="AN20" s="1"/>
      <c r="AO20" s="1"/>
      <c r="AP20" s="1" t="s">
        <v>349</v>
      </c>
      <c r="AQ20" s="1" t="s">
        <v>349</v>
      </c>
      <c r="AR20" s="1" t="s">
        <v>349</v>
      </c>
      <c r="AS20" s="1"/>
      <c r="AT20" s="1"/>
      <c r="AU20" s="1"/>
      <c r="AV20" s="1"/>
      <c r="AW20" s="1"/>
      <c r="AX20" s="1"/>
      <c r="AY20" s="1"/>
      <c r="AZ20" s="1" t="s">
        <v>349</v>
      </c>
      <c r="BA20" s="1"/>
      <c r="BB20" s="1" t="s">
        <v>349</v>
      </c>
      <c r="BC20" s="1" t="s">
        <v>349</v>
      </c>
      <c r="BD20" s="1" t="s">
        <v>349</v>
      </c>
      <c r="BE20" s="1" t="s">
        <v>349</v>
      </c>
      <c r="BF20" s="1" t="s">
        <v>349</v>
      </c>
      <c r="BG20" s="1" t="s">
        <v>349</v>
      </c>
      <c r="BH20" s="1" t="s">
        <v>349</v>
      </c>
      <c r="BI20" s="1" t="s">
        <v>349</v>
      </c>
      <c r="BJ20" s="1" t="s">
        <v>349</v>
      </c>
      <c r="BK20" s="1" t="s">
        <v>349</v>
      </c>
      <c r="BL20" s="1" t="s">
        <v>349</v>
      </c>
      <c r="BM20" s="1" t="s">
        <v>349</v>
      </c>
      <c r="BN20" s="1" t="s">
        <v>349</v>
      </c>
      <c r="BO20" s="1" t="s">
        <v>349</v>
      </c>
      <c r="BP20" s="1" t="s">
        <v>349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349</v>
      </c>
      <c r="CJ20" s="1" t="s">
        <v>349</v>
      </c>
    </row>
    <row r="22" spans="1:206" x14ac:dyDescent="0.2">
      <c r="A22" s="2">
        <v>52</v>
      </c>
      <c r="B22" s="2">
        <f t="shared" ref="B22:G22" si="5">B224</f>
        <v>1</v>
      </c>
      <c r="C22" s="2">
        <f t="shared" si="5"/>
        <v>3</v>
      </c>
      <c r="D22" s="2">
        <f t="shared" si="5"/>
        <v>20</v>
      </c>
      <c r="E22" s="2">
        <f t="shared" si="5"/>
        <v>0</v>
      </c>
      <c r="F22" s="2" t="str">
        <f t="shared" si="5"/>
        <v>Локальная смета</v>
      </c>
      <c r="G22" s="2" t="str">
        <f t="shared" si="5"/>
        <v>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6">O224</f>
        <v>129142.83</v>
      </c>
      <c r="P22" s="2">
        <f t="shared" si="6"/>
        <v>46630.17</v>
      </c>
      <c r="Q22" s="2">
        <f t="shared" si="6"/>
        <v>2832.59</v>
      </c>
      <c r="R22" s="2">
        <f t="shared" si="6"/>
        <v>1240.23</v>
      </c>
      <c r="S22" s="2">
        <f t="shared" si="6"/>
        <v>79680.070000000007</v>
      </c>
      <c r="T22" s="2">
        <f t="shared" si="6"/>
        <v>0</v>
      </c>
      <c r="U22" s="2">
        <f t="shared" si="6"/>
        <v>379.16140303999998</v>
      </c>
      <c r="V22" s="2">
        <f t="shared" si="6"/>
        <v>4.3415149999999993</v>
      </c>
      <c r="W22" s="2">
        <f t="shared" si="6"/>
        <v>2.76</v>
      </c>
      <c r="X22" s="2">
        <f t="shared" si="6"/>
        <v>62071.63</v>
      </c>
      <c r="Y22" s="2">
        <f t="shared" si="6"/>
        <v>32409.72</v>
      </c>
      <c r="Z22" s="2">
        <f t="shared" si="6"/>
        <v>0</v>
      </c>
      <c r="AA22" s="2">
        <f t="shared" si="6"/>
        <v>0</v>
      </c>
      <c r="AB22" s="2">
        <f t="shared" si="6"/>
        <v>0</v>
      </c>
      <c r="AC22" s="2">
        <f t="shared" si="6"/>
        <v>0</v>
      </c>
      <c r="AD22" s="2">
        <f t="shared" si="6"/>
        <v>0</v>
      </c>
      <c r="AE22" s="2">
        <f t="shared" si="6"/>
        <v>0</v>
      </c>
      <c r="AF22" s="2">
        <f t="shared" si="6"/>
        <v>0</v>
      </c>
      <c r="AG22" s="2">
        <f t="shared" si="6"/>
        <v>0</v>
      </c>
      <c r="AH22" s="2">
        <f t="shared" si="6"/>
        <v>0</v>
      </c>
      <c r="AI22" s="2">
        <f t="shared" si="6"/>
        <v>0</v>
      </c>
      <c r="AJ22" s="2">
        <f t="shared" si="6"/>
        <v>0</v>
      </c>
      <c r="AK22" s="2">
        <f t="shared" si="6"/>
        <v>0</v>
      </c>
      <c r="AL22" s="2">
        <f t="shared" si="6"/>
        <v>0</v>
      </c>
      <c r="AM22" s="2">
        <f t="shared" si="6"/>
        <v>0</v>
      </c>
      <c r="AN22" s="2">
        <f t="shared" si="6"/>
        <v>0</v>
      </c>
      <c r="AO22" s="2">
        <f t="shared" si="6"/>
        <v>0</v>
      </c>
      <c r="AP22" s="2">
        <f t="shared" si="6"/>
        <v>0</v>
      </c>
      <c r="AQ22" s="2">
        <f t="shared" si="6"/>
        <v>0</v>
      </c>
      <c r="AR22" s="2">
        <f t="shared" si="6"/>
        <v>223624.18</v>
      </c>
      <c r="AS22" s="2">
        <f t="shared" si="6"/>
        <v>222563.79</v>
      </c>
      <c r="AT22" s="2">
        <f t="shared" si="6"/>
        <v>1060.3900000000001</v>
      </c>
      <c r="AU22" s="2">
        <f t="shared" ref="AU22:BZ22" si="7">AU224</f>
        <v>0</v>
      </c>
      <c r="AV22" s="2">
        <f t="shared" si="7"/>
        <v>46630.17</v>
      </c>
      <c r="AW22" s="2">
        <f t="shared" si="7"/>
        <v>46630.17</v>
      </c>
      <c r="AX22" s="2">
        <f t="shared" si="7"/>
        <v>0</v>
      </c>
      <c r="AY22" s="2">
        <f t="shared" si="7"/>
        <v>46630.17</v>
      </c>
      <c r="AZ22" s="2">
        <f t="shared" si="7"/>
        <v>0</v>
      </c>
      <c r="BA22" s="2">
        <f t="shared" si="7"/>
        <v>0</v>
      </c>
      <c r="BB22" s="2">
        <f t="shared" si="7"/>
        <v>0</v>
      </c>
      <c r="BC22" s="2">
        <f t="shared" si="7"/>
        <v>0</v>
      </c>
      <c r="BD22" s="2">
        <f t="shared" si="7"/>
        <v>0</v>
      </c>
      <c r="BE22" s="2">
        <f t="shared" si="7"/>
        <v>0</v>
      </c>
      <c r="BF22" s="2">
        <f t="shared" si="7"/>
        <v>0</v>
      </c>
      <c r="BG22" s="2">
        <f t="shared" si="7"/>
        <v>0</v>
      </c>
      <c r="BH22" s="2">
        <f t="shared" si="7"/>
        <v>0</v>
      </c>
      <c r="BI22" s="2">
        <f t="shared" si="7"/>
        <v>0</v>
      </c>
      <c r="BJ22" s="2">
        <f t="shared" si="7"/>
        <v>0</v>
      </c>
      <c r="BK22" s="2">
        <f t="shared" si="7"/>
        <v>0</v>
      </c>
      <c r="BL22" s="2">
        <f t="shared" si="7"/>
        <v>0</v>
      </c>
      <c r="BM22" s="2">
        <f t="shared" si="7"/>
        <v>0</v>
      </c>
      <c r="BN22" s="2">
        <f t="shared" si="7"/>
        <v>0</v>
      </c>
      <c r="BO22" s="3">
        <f t="shared" si="7"/>
        <v>0</v>
      </c>
      <c r="BP22" s="3">
        <f t="shared" si="7"/>
        <v>0</v>
      </c>
      <c r="BQ22" s="3">
        <f t="shared" si="7"/>
        <v>0</v>
      </c>
      <c r="BR22" s="3">
        <f t="shared" si="7"/>
        <v>0</v>
      </c>
      <c r="BS22" s="3">
        <f t="shared" si="7"/>
        <v>0</v>
      </c>
      <c r="BT22" s="3">
        <f t="shared" si="7"/>
        <v>0</v>
      </c>
      <c r="BU22" s="3">
        <f t="shared" si="7"/>
        <v>0</v>
      </c>
      <c r="BV22" s="3">
        <f t="shared" si="7"/>
        <v>0</v>
      </c>
      <c r="BW22" s="3">
        <f t="shared" si="7"/>
        <v>0</v>
      </c>
      <c r="BX22" s="3">
        <f t="shared" si="7"/>
        <v>0</v>
      </c>
      <c r="BY22" s="3">
        <f t="shared" si="7"/>
        <v>0</v>
      </c>
      <c r="BZ22" s="3">
        <f t="shared" si="7"/>
        <v>0</v>
      </c>
      <c r="CA22" s="3">
        <f t="shared" ref="CA22:DF22" si="8">CA224</f>
        <v>0</v>
      </c>
      <c r="CB22" s="3">
        <f t="shared" si="8"/>
        <v>0</v>
      </c>
      <c r="CC22" s="3">
        <f t="shared" si="8"/>
        <v>0</v>
      </c>
      <c r="CD22" s="3">
        <f t="shared" si="8"/>
        <v>0</v>
      </c>
      <c r="CE22" s="3">
        <f t="shared" si="8"/>
        <v>0</v>
      </c>
      <c r="CF22" s="3">
        <f t="shared" si="8"/>
        <v>0</v>
      </c>
      <c r="CG22" s="3">
        <f t="shared" si="8"/>
        <v>0</v>
      </c>
      <c r="CH22" s="3">
        <f t="shared" si="8"/>
        <v>0</v>
      </c>
      <c r="CI22" s="3">
        <f t="shared" si="8"/>
        <v>0</v>
      </c>
      <c r="CJ22" s="3">
        <f t="shared" si="8"/>
        <v>0</v>
      </c>
      <c r="CK22" s="3">
        <f t="shared" si="8"/>
        <v>0</v>
      </c>
      <c r="CL22" s="3">
        <f t="shared" si="8"/>
        <v>0</v>
      </c>
      <c r="CM22" s="3">
        <f t="shared" si="8"/>
        <v>0</v>
      </c>
      <c r="CN22" s="3">
        <f t="shared" si="8"/>
        <v>0</v>
      </c>
      <c r="CO22" s="3">
        <f t="shared" si="8"/>
        <v>0</v>
      </c>
      <c r="CP22" s="3">
        <f t="shared" si="8"/>
        <v>0</v>
      </c>
      <c r="CQ22" s="3">
        <f t="shared" si="8"/>
        <v>0</v>
      </c>
      <c r="CR22" s="3">
        <f t="shared" si="8"/>
        <v>0</v>
      </c>
      <c r="CS22" s="3">
        <f t="shared" si="8"/>
        <v>0</v>
      </c>
      <c r="CT22" s="3">
        <f t="shared" si="8"/>
        <v>0</v>
      </c>
      <c r="CU22" s="3">
        <f t="shared" si="8"/>
        <v>0</v>
      </c>
      <c r="CV22" s="3">
        <f t="shared" si="8"/>
        <v>0</v>
      </c>
      <c r="CW22" s="3">
        <f t="shared" si="8"/>
        <v>0</v>
      </c>
      <c r="CX22" s="3">
        <f t="shared" si="8"/>
        <v>0</v>
      </c>
      <c r="CY22" s="3">
        <f t="shared" si="8"/>
        <v>0</v>
      </c>
      <c r="CZ22" s="3">
        <f t="shared" si="8"/>
        <v>0</v>
      </c>
      <c r="DA22" s="3">
        <f t="shared" si="8"/>
        <v>0</v>
      </c>
      <c r="DB22" s="3">
        <f t="shared" si="8"/>
        <v>0</v>
      </c>
      <c r="DC22" s="3">
        <f t="shared" si="8"/>
        <v>0</v>
      </c>
      <c r="DD22" s="3">
        <f t="shared" si="8"/>
        <v>0</v>
      </c>
      <c r="DE22" s="3">
        <f t="shared" si="8"/>
        <v>0</v>
      </c>
      <c r="DF22" s="3">
        <f t="shared" si="8"/>
        <v>0</v>
      </c>
      <c r="DG22" s="3">
        <f t="shared" ref="DG22:DN22" si="9">DG224</f>
        <v>0</v>
      </c>
      <c r="DH22" s="3">
        <f t="shared" si="9"/>
        <v>0</v>
      </c>
      <c r="DI22" s="3">
        <f t="shared" si="9"/>
        <v>0</v>
      </c>
      <c r="DJ22" s="3">
        <f t="shared" si="9"/>
        <v>0</v>
      </c>
      <c r="DK22" s="3">
        <f t="shared" si="9"/>
        <v>0</v>
      </c>
      <c r="DL22" s="3">
        <f t="shared" si="9"/>
        <v>0</v>
      </c>
      <c r="DM22" s="3">
        <f t="shared" si="9"/>
        <v>0</v>
      </c>
      <c r="DN22" s="3">
        <f t="shared" si="9"/>
        <v>0</v>
      </c>
    </row>
    <row r="24" spans="1:206" x14ac:dyDescent="0.2">
      <c r="A24" s="1">
        <v>4</v>
      </c>
      <c r="B24" s="1">
        <v>1</v>
      </c>
      <c r="C24" s="1"/>
      <c r="D24" s="1">
        <f>ROW(A38)</f>
        <v>38</v>
      </c>
      <c r="E24" s="1"/>
      <c r="F24" s="1" t="s">
        <v>358</v>
      </c>
      <c r="G24" s="1" t="s">
        <v>359</v>
      </c>
      <c r="H24" s="1" t="s">
        <v>349</v>
      </c>
      <c r="I24" s="1">
        <v>0</v>
      </c>
      <c r="J24" s="1"/>
      <c r="K24" s="1">
        <v>0</v>
      </c>
      <c r="L24" s="1"/>
      <c r="M24" s="1"/>
      <c r="N24" s="1"/>
      <c r="O24" s="1"/>
      <c r="P24" s="1"/>
      <c r="Q24" s="1"/>
      <c r="R24" s="1"/>
      <c r="S24" s="1"/>
      <c r="T24" s="1"/>
      <c r="U24" s="1" t="s">
        <v>349</v>
      </c>
      <c r="V24" s="1">
        <v>0</v>
      </c>
      <c r="W24" s="1"/>
      <c r="X24" s="1"/>
      <c r="Y24" s="1"/>
      <c r="Z24" s="1"/>
      <c r="AA24" s="1"/>
      <c r="AB24" s="1" t="s">
        <v>349</v>
      </c>
      <c r="AC24" s="1" t="s">
        <v>349</v>
      </c>
      <c r="AD24" s="1" t="s">
        <v>349</v>
      </c>
      <c r="AE24" s="1" t="s">
        <v>349</v>
      </c>
      <c r="AF24" s="1" t="s">
        <v>349</v>
      </c>
      <c r="AG24" s="1" t="s">
        <v>349</v>
      </c>
      <c r="AH24" s="1"/>
      <c r="AI24" s="1"/>
      <c r="AJ24" s="1"/>
      <c r="AK24" s="1"/>
      <c r="AL24" s="1"/>
      <c r="AM24" s="1"/>
      <c r="AN24" s="1"/>
      <c r="AO24" s="1"/>
      <c r="AP24" s="1" t="s">
        <v>349</v>
      </c>
      <c r="AQ24" s="1" t="s">
        <v>349</v>
      </c>
      <c r="AR24" s="1" t="s">
        <v>349</v>
      </c>
      <c r="AS24" s="1"/>
      <c r="AT24" s="1"/>
      <c r="AU24" s="1"/>
      <c r="AV24" s="1"/>
      <c r="AW24" s="1"/>
      <c r="AX24" s="1"/>
      <c r="AY24" s="1"/>
      <c r="AZ24" s="1" t="s">
        <v>349</v>
      </c>
      <c r="BA24" s="1"/>
      <c r="BB24" s="1" t="s">
        <v>349</v>
      </c>
      <c r="BC24" s="1" t="s">
        <v>349</v>
      </c>
      <c r="BD24" s="1" t="s">
        <v>349</v>
      </c>
      <c r="BE24" s="1" t="s">
        <v>349</v>
      </c>
      <c r="BF24" s="1" t="s">
        <v>349</v>
      </c>
      <c r="BG24" s="1" t="s">
        <v>349</v>
      </c>
      <c r="BH24" s="1" t="s">
        <v>349</v>
      </c>
      <c r="BI24" s="1" t="s">
        <v>349</v>
      </c>
      <c r="BJ24" s="1" t="s">
        <v>349</v>
      </c>
      <c r="BK24" s="1" t="s">
        <v>349</v>
      </c>
      <c r="BL24" s="1" t="s">
        <v>349</v>
      </c>
      <c r="BM24" s="1" t="s">
        <v>349</v>
      </c>
      <c r="BN24" s="1" t="s">
        <v>349</v>
      </c>
      <c r="BO24" s="1" t="s">
        <v>349</v>
      </c>
      <c r="BP24" s="1" t="s">
        <v>349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06" x14ac:dyDescent="0.2">
      <c r="A26" s="2">
        <v>52</v>
      </c>
      <c r="B26" s="2">
        <f t="shared" ref="B26:G26" si="10">B38</f>
        <v>1</v>
      </c>
      <c r="C26" s="2">
        <f t="shared" si="10"/>
        <v>4</v>
      </c>
      <c r="D26" s="2">
        <f t="shared" si="10"/>
        <v>24</v>
      </c>
      <c r="E26" s="2">
        <f t="shared" si="10"/>
        <v>0</v>
      </c>
      <c r="F26" s="2" t="str">
        <f t="shared" si="10"/>
        <v>Новый раздел</v>
      </c>
      <c r="G26" s="2" t="str">
        <f t="shared" si="10"/>
        <v>1. Ремонт входных групп</v>
      </c>
      <c r="H26" s="2"/>
      <c r="I26" s="2"/>
      <c r="J26" s="2"/>
      <c r="K26" s="2"/>
      <c r="L26" s="2"/>
      <c r="M26" s="2"/>
      <c r="N26" s="2"/>
      <c r="O26" s="2">
        <f t="shared" ref="O26:AT26" si="11">O38</f>
        <v>32768.89</v>
      </c>
      <c r="P26" s="2">
        <f t="shared" si="11"/>
        <v>27773.46</v>
      </c>
      <c r="Q26" s="2">
        <f t="shared" si="11"/>
        <v>774.36</v>
      </c>
      <c r="R26" s="2">
        <f t="shared" si="11"/>
        <v>383.08</v>
      </c>
      <c r="S26" s="2">
        <f t="shared" si="11"/>
        <v>4221.07</v>
      </c>
      <c r="T26" s="2">
        <f t="shared" si="11"/>
        <v>0</v>
      </c>
      <c r="U26" s="2">
        <f t="shared" si="11"/>
        <v>20.070000239999999</v>
      </c>
      <c r="V26" s="2">
        <f t="shared" si="11"/>
        <v>1.1968649999999998</v>
      </c>
      <c r="W26" s="2">
        <f t="shared" si="11"/>
        <v>2.48</v>
      </c>
      <c r="X26" s="2">
        <f t="shared" si="11"/>
        <v>3888.48</v>
      </c>
      <c r="Y26" s="2">
        <f t="shared" si="11"/>
        <v>1932.25</v>
      </c>
      <c r="Z26" s="2">
        <f t="shared" si="11"/>
        <v>0</v>
      </c>
      <c r="AA26" s="2">
        <f t="shared" si="11"/>
        <v>0</v>
      </c>
      <c r="AB26" s="2">
        <f t="shared" si="11"/>
        <v>32768.89</v>
      </c>
      <c r="AC26" s="2">
        <f t="shared" si="11"/>
        <v>27773.46</v>
      </c>
      <c r="AD26" s="2">
        <f t="shared" si="11"/>
        <v>774.36</v>
      </c>
      <c r="AE26" s="2">
        <f t="shared" si="11"/>
        <v>383.08</v>
      </c>
      <c r="AF26" s="2">
        <f t="shared" si="11"/>
        <v>4221.07</v>
      </c>
      <c r="AG26" s="2">
        <f t="shared" si="11"/>
        <v>0</v>
      </c>
      <c r="AH26" s="2">
        <f t="shared" si="11"/>
        <v>20.070000239999999</v>
      </c>
      <c r="AI26" s="2">
        <f t="shared" si="11"/>
        <v>1.1968649999999998</v>
      </c>
      <c r="AJ26" s="2">
        <f t="shared" si="11"/>
        <v>2.48</v>
      </c>
      <c r="AK26" s="2">
        <f t="shared" si="11"/>
        <v>3888.48</v>
      </c>
      <c r="AL26" s="2">
        <f t="shared" si="11"/>
        <v>1932.25</v>
      </c>
      <c r="AM26" s="2">
        <f t="shared" si="11"/>
        <v>0</v>
      </c>
      <c r="AN26" s="2">
        <f t="shared" si="11"/>
        <v>0</v>
      </c>
      <c r="AO26" s="2">
        <f t="shared" si="11"/>
        <v>0</v>
      </c>
      <c r="AP26" s="2">
        <f t="shared" si="11"/>
        <v>0</v>
      </c>
      <c r="AQ26" s="2">
        <f t="shared" si="11"/>
        <v>0</v>
      </c>
      <c r="AR26" s="2">
        <f t="shared" si="11"/>
        <v>38589.620000000003</v>
      </c>
      <c r="AS26" s="2">
        <f t="shared" si="11"/>
        <v>38589.620000000003</v>
      </c>
      <c r="AT26" s="2">
        <f t="shared" si="11"/>
        <v>0</v>
      </c>
      <c r="AU26" s="2">
        <f t="shared" ref="AU26:BZ26" si="12">AU38</f>
        <v>0</v>
      </c>
      <c r="AV26" s="2">
        <f t="shared" si="12"/>
        <v>27773.46</v>
      </c>
      <c r="AW26" s="2">
        <f t="shared" si="12"/>
        <v>27773.46</v>
      </c>
      <c r="AX26" s="2">
        <f t="shared" si="12"/>
        <v>0</v>
      </c>
      <c r="AY26" s="2">
        <f t="shared" si="12"/>
        <v>27773.46</v>
      </c>
      <c r="AZ26" s="2">
        <f t="shared" si="12"/>
        <v>0</v>
      </c>
      <c r="BA26" s="2">
        <f t="shared" si="12"/>
        <v>0</v>
      </c>
      <c r="BB26" s="2">
        <f t="shared" si="12"/>
        <v>0</v>
      </c>
      <c r="BC26" s="2">
        <f t="shared" si="12"/>
        <v>0</v>
      </c>
      <c r="BD26" s="2">
        <f t="shared" si="12"/>
        <v>0</v>
      </c>
      <c r="BE26" s="2">
        <f t="shared" si="12"/>
        <v>38589.620000000003</v>
      </c>
      <c r="BF26" s="2">
        <f t="shared" si="12"/>
        <v>38589.620000000003</v>
      </c>
      <c r="BG26" s="2">
        <f t="shared" si="12"/>
        <v>0</v>
      </c>
      <c r="BH26" s="2">
        <f t="shared" si="12"/>
        <v>0</v>
      </c>
      <c r="BI26" s="2">
        <f t="shared" si="12"/>
        <v>27773.46</v>
      </c>
      <c r="BJ26" s="2">
        <f t="shared" si="12"/>
        <v>27773.46</v>
      </c>
      <c r="BK26" s="2">
        <f t="shared" si="12"/>
        <v>0</v>
      </c>
      <c r="BL26" s="2">
        <f t="shared" si="12"/>
        <v>27773.46</v>
      </c>
      <c r="BM26" s="2">
        <f t="shared" si="12"/>
        <v>0</v>
      </c>
      <c r="BN26" s="2">
        <f t="shared" si="12"/>
        <v>0</v>
      </c>
      <c r="BO26" s="3">
        <f t="shared" si="12"/>
        <v>0</v>
      </c>
      <c r="BP26" s="3">
        <f t="shared" si="12"/>
        <v>0</v>
      </c>
      <c r="BQ26" s="3">
        <f t="shared" si="12"/>
        <v>0</v>
      </c>
      <c r="BR26" s="3">
        <f t="shared" si="12"/>
        <v>0</v>
      </c>
      <c r="BS26" s="3">
        <f t="shared" si="12"/>
        <v>0</v>
      </c>
      <c r="BT26" s="3">
        <f t="shared" si="12"/>
        <v>0</v>
      </c>
      <c r="BU26" s="3">
        <f t="shared" si="12"/>
        <v>0</v>
      </c>
      <c r="BV26" s="3">
        <f t="shared" si="12"/>
        <v>0</v>
      </c>
      <c r="BW26" s="3">
        <f t="shared" si="12"/>
        <v>0</v>
      </c>
      <c r="BX26" s="3">
        <f t="shared" si="12"/>
        <v>0</v>
      </c>
      <c r="BY26" s="3">
        <f t="shared" si="12"/>
        <v>0</v>
      </c>
      <c r="BZ26" s="3">
        <f t="shared" si="12"/>
        <v>0</v>
      </c>
      <c r="CA26" s="3">
        <f t="shared" ref="CA26:DF26" si="13">CA38</f>
        <v>0</v>
      </c>
      <c r="CB26" s="3">
        <f t="shared" si="13"/>
        <v>0</v>
      </c>
      <c r="CC26" s="3">
        <f t="shared" si="13"/>
        <v>0</v>
      </c>
      <c r="CD26" s="3">
        <f t="shared" si="13"/>
        <v>0</v>
      </c>
      <c r="CE26" s="3">
        <f t="shared" si="13"/>
        <v>0</v>
      </c>
      <c r="CF26" s="3">
        <f t="shared" si="13"/>
        <v>0</v>
      </c>
      <c r="CG26" s="3">
        <f t="shared" si="13"/>
        <v>0</v>
      </c>
      <c r="CH26" s="3">
        <f t="shared" si="13"/>
        <v>0</v>
      </c>
      <c r="CI26" s="3">
        <f t="shared" si="13"/>
        <v>0</v>
      </c>
      <c r="CJ26" s="3">
        <f t="shared" si="13"/>
        <v>0</v>
      </c>
      <c r="CK26" s="3">
        <f t="shared" si="13"/>
        <v>0</v>
      </c>
      <c r="CL26" s="3">
        <f t="shared" si="13"/>
        <v>0</v>
      </c>
      <c r="CM26" s="3">
        <f t="shared" si="13"/>
        <v>0</v>
      </c>
      <c r="CN26" s="3">
        <f t="shared" si="13"/>
        <v>0</v>
      </c>
      <c r="CO26" s="3">
        <f t="shared" si="13"/>
        <v>0</v>
      </c>
      <c r="CP26" s="3">
        <f t="shared" si="13"/>
        <v>0</v>
      </c>
      <c r="CQ26" s="3">
        <f t="shared" si="13"/>
        <v>0</v>
      </c>
      <c r="CR26" s="3">
        <f t="shared" si="13"/>
        <v>0</v>
      </c>
      <c r="CS26" s="3">
        <f t="shared" si="13"/>
        <v>0</v>
      </c>
      <c r="CT26" s="3">
        <f t="shared" si="13"/>
        <v>0</v>
      </c>
      <c r="CU26" s="3">
        <f t="shared" si="13"/>
        <v>0</v>
      </c>
      <c r="CV26" s="3">
        <f t="shared" si="13"/>
        <v>0</v>
      </c>
      <c r="CW26" s="3">
        <f t="shared" si="13"/>
        <v>0</v>
      </c>
      <c r="CX26" s="3">
        <f t="shared" si="13"/>
        <v>0</v>
      </c>
      <c r="CY26" s="3">
        <f t="shared" si="13"/>
        <v>0</v>
      </c>
      <c r="CZ26" s="3">
        <f t="shared" si="13"/>
        <v>0</v>
      </c>
      <c r="DA26" s="3">
        <f t="shared" si="13"/>
        <v>0</v>
      </c>
      <c r="DB26" s="3">
        <f t="shared" si="13"/>
        <v>0</v>
      </c>
      <c r="DC26" s="3">
        <f t="shared" si="13"/>
        <v>0</v>
      </c>
      <c r="DD26" s="3">
        <f t="shared" si="13"/>
        <v>0</v>
      </c>
      <c r="DE26" s="3">
        <f t="shared" si="13"/>
        <v>0</v>
      </c>
      <c r="DF26" s="3">
        <f t="shared" si="13"/>
        <v>0</v>
      </c>
      <c r="DG26" s="3">
        <f t="shared" ref="DG26:DN26" si="14">DG38</f>
        <v>0</v>
      </c>
      <c r="DH26" s="3">
        <f t="shared" si="14"/>
        <v>0</v>
      </c>
      <c r="DI26" s="3">
        <f t="shared" si="14"/>
        <v>0</v>
      </c>
      <c r="DJ26" s="3">
        <f t="shared" si="14"/>
        <v>0</v>
      </c>
      <c r="DK26" s="3">
        <f t="shared" si="14"/>
        <v>0</v>
      </c>
      <c r="DL26" s="3">
        <f t="shared" si="14"/>
        <v>0</v>
      </c>
      <c r="DM26" s="3">
        <f t="shared" si="14"/>
        <v>0</v>
      </c>
      <c r="DN26" s="3">
        <f t="shared" si="14"/>
        <v>0</v>
      </c>
    </row>
    <row r="28" spans="1:206" x14ac:dyDescent="0.2">
      <c r="A28">
        <v>17</v>
      </c>
      <c r="B28">
        <v>1</v>
      </c>
      <c r="C28">
        <f>ROW(SmtRes!A8)</f>
        <v>8</v>
      </c>
      <c r="D28">
        <f>ROW(EtalonRes!A8)</f>
        <v>8</v>
      </c>
      <c r="E28" t="s">
        <v>360</v>
      </c>
      <c r="F28" t="s">
        <v>361</v>
      </c>
      <c r="G28" t="s">
        <v>362</v>
      </c>
      <c r="H28" t="s">
        <v>363</v>
      </c>
      <c r="I28">
        <f>ROUND(3/100,9)</f>
        <v>0.03</v>
      </c>
      <c r="J28">
        <v>0</v>
      </c>
      <c r="O28">
        <f t="shared" ref="O28:O36" si="15">ROUND(CP28+GX28,2)</f>
        <v>105.57</v>
      </c>
      <c r="P28">
        <f t="shared" ref="P28:P36" si="16">ROUND(CQ28*I28,2)</f>
        <v>68.36</v>
      </c>
      <c r="Q28">
        <f t="shared" ref="Q28:Q36" si="17">ROUND(CR28*I28,2)</f>
        <v>2.13</v>
      </c>
      <c r="R28">
        <f t="shared" ref="R28:R36" si="18">ROUND(CS28*I28,2)</f>
        <v>0.09</v>
      </c>
      <c r="S28">
        <f t="shared" ref="S28:S36" si="19">ROUND(CT28*I28,2)</f>
        <v>35.08</v>
      </c>
      <c r="T28">
        <f t="shared" ref="T28:T36" si="20">ROUND(CU28*I28,2)</f>
        <v>0</v>
      </c>
      <c r="U28">
        <f t="shared" ref="U28:U36" si="21">CV28*I28</f>
        <v>0.13524</v>
      </c>
      <c r="V28">
        <f t="shared" ref="V28:V36" si="22">CW28*I28</f>
        <v>3.7500000000000001E-4</v>
      </c>
      <c r="W28">
        <f t="shared" ref="W28:W36" si="23">ROUND(CX28*I28,2)</f>
        <v>0</v>
      </c>
      <c r="X28">
        <f t="shared" ref="X28:X36" si="24">ROUND(CY28,2)</f>
        <v>24.27</v>
      </c>
      <c r="Y28">
        <f t="shared" ref="Y28:Y36" si="25">ROUND(CZ28,2)</f>
        <v>16.88</v>
      </c>
      <c r="AA28">
        <v>42559044</v>
      </c>
      <c r="AB28">
        <f t="shared" ref="AB28:AB36" si="26">ROUND((AC28+AD28+AF28)+GT28,6)</f>
        <v>471.42200000000003</v>
      </c>
      <c r="AC28">
        <f t="shared" ref="AC28:AC36" si="27">ROUND((ES28),6)</f>
        <v>409.11</v>
      </c>
      <c r="AD28">
        <f>ROUND(((((ET28*1.25))-((EU28*1.25)))+AE28),6)</f>
        <v>13</v>
      </c>
      <c r="AE28">
        <f>ROUND(((EU28*1.25)),6)</f>
        <v>0.125</v>
      </c>
      <c r="AF28">
        <f>ROUND(((EV28*1.15)),6)</f>
        <v>49.311999999999998</v>
      </c>
      <c r="AG28">
        <f t="shared" ref="AG28:AG36" si="28">ROUND((AP28),6)</f>
        <v>0</v>
      </c>
      <c r="AH28">
        <f>((EW28*1.15))</f>
        <v>4.508</v>
      </c>
      <c r="AI28">
        <f>((EX28*1.25))</f>
        <v>1.2500000000000001E-2</v>
      </c>
      <c r="AJ28">
        <f t="shared" ref="AJ28:AJ36" si="29">ROUND((AS28),6)</f>
        <v>0</v>
      </c>
      <c r="AK28">
        <v>462.39</v>
      </c>
      <c r="AL28">
        <v>409.11</v>
      </c>
      <c r="AM28">
        <v>10.4</v>
      </c>
      <c r="AN28">
        <v>0.1</v>
      </c>
      <c r="AO28">
        <v>42.88</v>
      </c>
      <c r="AP28">
        <v>0</v>
      </c>
      <c r="AQ28">
        <v>3.92</v>
      </c>
      <c r="AR28">
        <v>0.01</v>
      </c>
      <c r="AS28">
        <v>0</v>
      </c>
      <c r="AT28">
        <v>69</v>
      </c>
      <c r="AU28">
        <v>48</v>
      </c>
      <c r="AV28">
        <v>1</v>
      </c>
      <c r="AW28">
        <v>1</v>
      </c>
      <c r="AZ28">
        <v>1</v>
      </c>
      <c r="BA28">
        <v>23.71</v>
      </c>
      <c r="BB28">
        <v>5.45</v>
      </c>
      <c r="BC28">
        <v>5.57</v>
      </c>
      <c r="BD28" t="s">
        <v>349</v>
      </c>
      <c r="BE28" t="s">
        <v>349</v>
      </c>
      <c r="BF28" t="s">
        <v>349</v>
      </c>
      <c r="BG28" t="s">
        <v>349</v>
      </c>
      <c r="BH28">
        <v>0</v>
      </c>
      <c r="BI28">
        <v>1</v>
      </c>
      <c r="BJ28" t="s">
        <v>364</v>
      </c>
      <c r="BM28">
        <v>13001</v>
      </c>
      <c r="BN28">
        <v>0</v>
      </c>
      <c r="BO28" t="s">
        <v>361</v>
      </c>
      <c r="BP28">
        <v>1</v>
      </c>
      <c r="BQ28">
        <v>2</v>
      </c>
      <c r="BR28">
        <v>0</v>
      </c>
      <c r="BS28">
        <v>23.71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349</v>
      </c>
      <c r="BZ28">
        <v>90</v>
      </c>
      <c r="CA28">
        <v>70</v>
      </c>
      <c r="CF28">
        <v>0</v>
      </c>
      <c r="CG28">
        <v>0</v>
      </c>
      <c r="CM28">
        <v>0</v>
      </c>
      <c r="CN28" t="s">
        <v>341</v>
      </c>
      <c r="CO28">
        <v>0</v>
      </c>
      <c r="CP28">
        <f t="shared" ref="CP28:CP36" si="30">(P28+Q28+S28)</f>
        <v>105.57</v>
      </c>
      <c r="CQ28">
        <f t="shared" ref="CQ28:CQ36" si="31">AC28*BC28</f>
        <v>2278.7427000000002</v>
      </c>
      <c r="CR28">
        <f t="shared" ref="CR28:CR36" si="32">AD28*BB28</f>
        <v>70.850000000000009</v>
      </c>
      <c r="CS28">
        <f t="shared" ref="CS28:CS36" si="33">AE28*BS28</f>
        <v>2.9637500000000001</v>
      </c>
      <c r="CT28">
        <f t="shared" ref="CT28:CT36" si="34">AF28*BA28</f>
        <v>1169.1875199999999</v>
      </c>
      <c r="CU28">
        <f t="shared" ref="CU28:CU36" si="35">AG28</f>
        <v>0</v>
      </c>
      <c r="CV28">
        <f t="shared" ref="CV28:CV36" si="36">AH28</f>
        <v>4.508</v>
      </c>
      <c r="CW28">
        <f t="shared" ref="CW28:CW36" si="37">AI28</f>
        <v>1.2500000000000001E-2</v>
      </c>
      <c r="CX28">
        <f t="shared" ref="CX28:CX36" si="38">AJ28</f>
        <v>0</v>
      </c>
      <c r="CY28">
        <f t="shared" ref="CY28:CY36" si="39">(((S28+R28)*AT28)/100)</f>
        <v>24.267299999999999</v>
      </c>
      <c r="CZ28">
        <f t="shared" ref="CZ28:CZ36" si="40">(((S28+R28)*AU28)/100)</f>
        <v>16.881600000000002</v>
      </c>
      <c r="DC28" t="s">
        <v>349</v>
      </c>
      <c r="DD28" t="s">
        <v>349</v>
      </c>
      <c r="DE28" t="s">
        <v>365</v>
      </c>
      <c r="DF28" t="s">
        <v>365</v>
      </c>
      <c r="DG28" t="s">
        <v>366</v>
      </c>
      <c r="DH28" t="s">
        <v>349</v>
      </c>
      <c r="DI28" t="s">
        <v>366</v>
      </c>
      <c r="DJ28" t="s">
        <v>365</v>
      </c>
      <c r="DK28" t="s">
        <v>349</v>
      </c>
      <c r="DL28" t="s">
        <v>349</v>
      </c>
      <c r="DM28" t="s">
        <v>349</v>
      </c>
      <c r="DN28">
        <v>0</v>
      </c>
      <c r="DO28">
        <v>0</v>
      </c>
      <c r="DP28">
        <v>1</v>
      </c>
      <c r="DQ28">
        <v>1</v>
      </c>
      <c r="DU28">
        <v>1005</v>
      </c>
      <c r="DV28" t="s">
        <v>363</v>
      </c>
      <c r="DW28" t="s">
        <v>363</v>
      </c>
      <c r="DX28">
        <v>100</v>
      </c>
      <c r="EE28">
        <v>25820296</v>
      </c>
      <c r="EF28">
        <v>2</v>
      </c>
      <c r="EG28" t="s">
        <v>367</v>
      </c>
      <c r="EH28">
        <v>0</v>
      </c>
      <c r="EI28" t="s">
        <v>349</v>
      </c>
      <c r="EJ28">
        <v>1</v>
      </c>
      <c r="EK28">
        <v>13001</v>
      </c>
      <c r="EL28" t="s">
        <v>368</v>
      </c>
      <c r="EM28" t="s">
        <v>369</v>
      </c>
      <c r="EO28" t="s">
        <v>370</v>
      </c>
      <c r="EQ28">
        <v>131072</v>
      </c>
      <c r="ER28">
        <v>462.39</v>
      </c>
      <c r="ES28">
        <v>409.11</v>
      </c>
      <c r="ET28">
        <v>10.4</v>
      </c>
      <c r="EU28">
        <v>0.1</v>
      </c>
      <c r="EV28">
        <v>42.88</v>
      </c>
      <c r="EW28">
        <v>3.92</v>
      </c>
      <c r="EX28">
        <v>0.01</v>
      </c>
      <c r="EY28">
        <v>0</v>
      </c>
      <c r="FQ28">
        <v>0</v>
      </c>
      <c r="FR28">
        <f t="shared" ref="FR28:FR36" si="41">ROUND(IF(AND(BH28=3,BI28=3),P28,0),2)</f>
        <v>0</v>
      </c>
      <c r="FS28">
        <v>0</v>
      </c>
      <c r="FT28" t="s">
        <v>371</v>
      </c>
      <c r="FU28" t="s">
        <v>372</v>
      </c>
      <c r="FV28" t="s">
        <v>372</v>
      </c>
      <c r="FW28" t="s">
        <v>373</v>
      </c>
      <c r="FX28">
        <v>81</v>
      </c>
      <c r="FY28">
        <v>59.5</v>
      </c>
      <c r="GA28" t="s">
        <v>349</v>
      </c>
      <c r="GD28">
        <v>0</v>
      </c>
      <c r="GF28">
        <v>-2134691159</v>
      </c>
      <c r="GG28">
        <v>2</v>
      </c>
      <c r="GH28">
        <v>1</v>
      </c>
      <c r="GI28">
        <v>2</v>
      </c>
      <c r="GJ28">
        <v>0</v>
      </c>
      <c r="GK28">
        <f>ROUND(R28*(R12)/100,2)</f>
        <v>0</v>
      </c>
      <c r="GL28">
        <f t="shared" ref="GL28:GL36" si="42">ROUND(IF(AND(BH28=3,BI28=3,FS28&lt;&gt;0),P28,0),2)</f>
        <v>0</v>
      </c>
      <c r="GM28">
        <f t="shared" ref="GM28:GM36" si="43">O28+X28+Y28+GK28</f>
        <v>146.72</v>
      </c>
      <c r="GN28">
        <f t="shared" ref="GN28:GN36" si="44">ROUND(IF(OR(BI28=0,BI28=1),O28+X28+Y28+GK28-GX28,0),2)</f>
        <v>146.72</v>
      </c>
      <c r="GO28">
        <f t="shared" ref="GO28:GO36" si="45">ROUND(IF(BI28=2,O28+X28+Y28+GK28-GX28,0),2)</f>
        <v>0</v>
      </c>
      <c r="GP28">
        <f t="shared" ref="GP28:GP36" si="46">ROUND(IF(BI28=4,O28+X28+Y28+GK28,GX28),2)</f>
        <v>0</v>
      </c>
      <c r="GT28">
        <v>0</v>
      </c>
      <c r="GU28">
        <v>1</v>
      </c>
      <c r="GV28">
        <v>0</v>
      </c>
      <c r="GW28">
        <v>0</v>
      </c>
      <c r="GX28">
        <f t="shared" ref="GX28:GX36" si="47">ROUND(GT28*GU28*I28,2)</f>
        <v>0</v>
      </c>
    </row>
    <row r="29" spans="1:206" x14ac:dyDescent="0.2">
      <c r="A29">
        <v>17</v>
      </c>
      <c r="B29">
        <v>1</v>
      </c>
      <c r="C29">
        <f>ROW(SmtRes!A15)</f>
        <v>15</v>
      </c>
      <c r="D29">
        <f>ROW(EtalonRes!A15)</f>
        <v>15</v>
      </c>
      <c r="E29" t="s">
        <v>374</v>
      </c>
      <c r="F29" t="s">
        <v>375</v>
      </c>
      <c r="G29" t="s">
        <v>376</v>
      </c>
      <c r="H29" t="s">
        <v>363</v>
      </c>
      <c r="I29">
        <f>ROUND(3/100,9)</f>
        <v>0.03</v>
      </c>
      <c r="J29">
        <v>0</v>
      </c>
      <c r="O29">
        <f t="shared" si="15"/>
        <v>591.46</v>
      </c>
      <c r="P29">
        <f t="shared" si="16"/>
        <v>75.510000000000005</v>
      </c>
      <c r="Q29">
        <f t="shared" si="17"/>
        <v>0.95</v>
      </c>
      <c r="R29">
        <f t="shared" si="18"/>
        <v>0.12</v>
      </c>
      <c r="S29">
        <f t="shared" si="19"/>
        <v>515</v>
      </c>
      <c r="T29">
        <f t="shared" si="20"/>
        <v>0</v>
      </c>
      <c r="U29">
        <f t="shared" si="21"/>
        <v>2.4515699999999998</v>
      </c>
      <c r="V29">
        <f t="shared" si="22"/>
        <v>3.7500000000000001E-4</v>
      </c>
      <c r="W29">
        <f t="shared" si="23"/>
        <v>0</v>
      </c>
      <c r="X29">
        <f t="shared" si="24"/>
        <v>412.1</v>
      </c>
      <c r="Y29">
        <f t="shared" si="25"/>
        <v>190.59</v>
      </c>
      <c r="AA29">
        <v>42559044</v>
      </c>
      <c r="AB29">
        <f t="shared" si="26"/>
        <v>1202.6210000000001</v>
      </c>
      <c r="AC29">
        <f t="shared" si="27"/>
        <v>474.93</v>
      </c>
      <c r="AD29">
        <f>ROUND(((((ET29*1.25))-((EU29*1.25)))+AE29),6)</f>
        <v>3.6625000000000001</v>
      </c>
      <c r="AE29">
        <f>ROUND(((EU29*1.25)),6)</f>
        <v>0.17499999999999999</v>
      </c>
      <c r="AF29">
        <f>ROUND(((EV29*1.15)),6)</f>
        <v>724.02850000000001</v>
      </c>
      <c r="AG29">
        <f t="shared" si="28"/>
        <v>0</v>
      </c>
      <c r="AH29">
        <f>((EW29*1.15))</f>
        <v>81.718999999999994</v>
      </c>
      <c r="AI29">
        <f>((EX29*1.25))</f>
        <v>1.2500000000000001E-2</v>
      </c>
      <c r="AJ29">
        <f t="shared" si="29"/>
        <v>0</v>
      </c>
      <c r="AK29">
        <v>1107.45</v>
      </c>
      <c r="AL29">
        <v>474.93</v>
      </c>
      <c r="AM29">
        <v>2.93</v>
      </c>
      <c r="AN29">
        <v>0.14000000000000001</v>
      </c>
      <c r="AO29">
        <v>629.59</v>
      </c>
      <c r="AP29">
        <v>0</v>
      </c>
      <c r="AQ29">
        <v>71.06</v>
      </c>
      <c r="AR29">
        <v>0.01</v>
      </c>
      <c r="AS29">
        <v>0</v>
      </c>
      <c r="AT29">
        <v>80</v>
      </c>
      <c r="AU29">
        <v>37</v>
      </c>
      <c r="AV29">
        <v>1</v>
      </c>
      <c r="AW29">
        <v>1</v>
      </c>
      <c r="AZ29">
        <v>1</v>
      </c>
      <c r="BA29">
        <v>23.71</v>
      </c>
      <c r="BB29">
        <v>8.68</v>
      </c>
      <c r="BC29">
        <v>5.3</v>
      </c>
      <c r="BD29" t="s">
        <v>349</v>
      </c>
      <c r="BE29" t="s">
        <v>349</v>
      </c>
      <c r="BF29" t="s">
        <v>349</v>
      </c>
      <c r="BG29" t="s">
        <v>349</v>
      </c>
      <c r="BH29">
        <v>0</v>
      </c>
      <c r="BI29">
        <v>1</v>
      </c>
      <c r="BJ29" t="s">
        <v>377</v>
      </c>
      <c r="BM29">
        <v>15001</v>
      </c>
      <c r="BN29">
        <v>0</v>
      </c>
      <c r="BO29" t="s">
        <v>375</v>
      </c>
      <c r="BP29">
        <v>1</v>
      </c>
      <c r="BQ29">
        <v>2</v>
      </c>
      <c r="BR29">
        <v>0</v>
      </c>
      <c r="BS29">
        <v>23.71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349</v>
      </c>
      <c r="BZ29">
        <v>105</v>
      </c>
      <c r="CA29">
        <v>55</v>
      </c>
      <c r="CF29">
        <v>0</v>
      </c>
      <c r="CG29">
        <v>0</v>
      </c>
      <c r="CM29">
        <v>0</v>
      </c>
      <c r="CN29" t="s">
        <v>341</v>
      </c>
      <c r="CO29">
        <v>0</v>
      </c>
      <c r="CP29">
        <f t="shared" si="30"/>
        <v>591.46</v>
      </c>
      <c r="CQ29">
        <f t="shared" si="31"/>
        <v>2517.1289999999999</v>
      </c>
      <c r="CR29">
        <f t="shared" si="32"/>
        <v>31.790499999999998</v>
      </c>
      <c r="CS29">
        <f t="shared" si="33"/>
        <v>4.1492500000000003</v>
      </c>
      <c r="CT29">
        <f t="shared" si="34"/>
        <v>17166.715735000002</v>
      </c>
      <c r="CU29">
        <f t="shared" si="35"/>
        <v>0</v>
      </c>
      <c r="CV29">
        <f t="shared" si="36"/>
        <v>81.718999999999994</v>
      </c>
      <c r="CW29">
        <f t="shared" si="37"/>
        <v>1.2500000000000001E-2</v>
      </c>
      <c r="CX29">
        <f t="shared" si="38"/>
        <v>0</v>
      </c>
      <c r="CY29">
        <f t="shared" si="39"/>
        <v>412.096</v>
      </c>
      <c r="CZ29">
        <f t="shared" si="40"/>
        <v>190.59439999999998</v>
      </c>
      <c r="DC29" t="s">
        <v>349</v>
      </c>
      <c r="DD29" t="s">
        <v>349</v>
      </c>
      <c r="DE29" t="s">
        <v>365</v>
      </c>
      <c r="DF29" t="s">
        <v>365</v>
      </c>
      <c r="DG29" t="s">
        <v>366</v>
      </c>
      <c r="DH29" t="s">
        <v>349</v>
      </c>
      <c r="DI29" t="s">
        <v>366</v>
      </c>
      <c r="DJ29" t="s">
        <v>365</v>
      </c>
      <c r="DK29" t="s">
        <v>349</v>
      </c>
      <c r="DL29" t="s">
        <v>349</v>
      </c>
      <c r="DM29" t="s">
        <v>349</v>
      </c>
      <c r="DN29">
        <v>0</v>
      </c>
      <c r="DO29">
        <v>0</v>
      </c>
      <c r="DP29">
        <v>1</v>
      </c>
      <c r="DQ29">
        <v>1</v>
      </c>
      <c r="DU29">
        <v>1005</v>
      </c>
      <c r="DV29" t="s">
        <v>363</v>
      </c>
      <c r="DW29" t="s">
        <v>363</v>
      </c>
      <c r="DX29">
        <v>100</v>
      </c>
      <c r="EE29">
        <v>25820319</v>
      </c>
      <c r="EF29">
        <v>2</v>
      </c>
      <c r="EG29" t="s">
        <v>367</v>
      </c>
      <c r="EH29">
        <v>0</v>
      </c>
      <c r="EI29" t="s">
        <v>349</v>
      </c>
      <c r="EJ29">
        <v>1</v>
      </c>
      <c r="EK29">
        <v>15001</v>
      </c>
      <c r="EL29" t="s">
        <v>378</v>
      </c>
      <c r="EM29" t="s">
        <v>379</v>
      </c>
      <c r="EO29" t="s">
        <v>370</v>
      </c>
      <c r="EQ29">
        <v>131072</v>
      </c>
      <c r="ER29">
        <v>1107.45</v>
      </c>
      <c r="ES29">
        <v>474.93</v>
      </c>
      <c r="ET29">
        <v>2.93</v>
      </c>
      <c r="EU29">
        <v>0.14000000000000001</v>
      </c>
      <c r="EV29">
        <v>629.59</v>
      </c>
      <c r="EW29">
        <v>71.06</v>
      </c>
      <c r="EX29">
        <v>0.01</v>
      </c>
      <c r="EY29">
        <v>0</v>
      </c>
      <c r="FQ29">
        <v>0</v>
      </c>
      <c r="FR29">
        <f t="shared" si="41"/>
        <v>0</v>
      </c>
      <c r="FS29">
        <v>0</v>
      </c>
      <c r="FT29" t="s">
        <v>371</v>
      </c>
      <c r="FU29" t="s">
        <v>372</v>
      </c>
      <c r="FV29" t="s">
        <v>372</v>
      </c>
      <c r="FW29" t="s">
        <v>373</v>
      </c>
      <c r="FX29">
        <v>94.5</v>
      </c>
      <c r="FY29">
        <v>46.75</v>
      </c>
      <c r="GA29" t="s">
        <v>349</v>
      </c>
      <c r="GD29">
        <v>0</v>
      </c>
      <c r="GF29">
        <v>-508596576</v>
      </c>
      <c r="GG29">
        <v>2</v>
      </c>
      <c r="GH29">
        <v>1</v>
      </c>
      <c r="GI29">
        <v>2</v>
      </c>
      <c r="GJ29">
        <v>0</v>
      </c>
      <c r="GK29">
        <f>ROUND(R29*(R12)/100,2)</f>
        <v>0</v>
      </c>
      <c r="GL29">
        <f t="shared" si="42"/>
        <v>0</v>
      </c>
      <c r="GM29">
        <f t="shared" si="43"/>
        <v>1194.1500000000001</v>
      </c>
      <c r="GN29">
        <f t="shared" si="44"/>
        <v>1194.1500000000001</v>
      </c>
      <c r="GO29">
        <f t="shared" si="45"/>
        <v>0</v>
      </c>
      <c r="GP29">
        <f t="shared" si="46"/>
        <v>0</v>
      </c>
      <c r="GT29">
        <v>0</v>
      </c>
      <c r="GU29">
        <v>1</v>
      </c>
      <c r="GV29">
        <v>0</v>
      </c>
      <c r="GW29">
        <v>0</v>
      </c>
      <c r="GX29">
        <f t="shared" si="47"/>
        <v>0</v>
      </c>
    </row>
    <row r="30" spans="1:206" x14ac:dyDescent="0.2">
      <c r="A30">
        <v>17</v>
      </c>
      <c r="B30">
        <v>1</v>
      </c>
      <c r="C30">
        <f>ROW(SmtRes!A24)</f>
        <v>24</v>
      </c>
      <c r="D30">
        <f>ROW(EtalonRes!A24)</f>
        <v>24</v>
      </c>
      <c r="E30" t="s">
        <v>380</v>
      </c>
      <c r="F30" t="s">
        <v>381</v>
      </c>
      <c r="G30" t="s">
        <v>382</v>
      </c>
      <c r="H30" t="s">
        <v>363</v>
      </c>
      <c r="I30">
        <f>ROUND(3/100,9)</f>
        <v>0.03</v>
      </c>
      <c r="J30">
        <v>0</v>
      </c>
      <c r="O30">
        <f t="shared" si="15"/>
        <v>246.14</v>
      </c>
      <c r="P30">
        <f t="shared" si="16"/>
        <v>73.47</v>
      </c>
      <c r="Q30">
        <f t="shared" si="17"/>
        <v>1.23</v>
      </c>
      <c r="R30">
        <f t="shared" si="18"/>
        <v>0.12</v>
      </c>
      <c r="S30">
        <f t="shared" si="19"/>
        <v>171.44</v>
      </c>
      <c r="T30">
        <f t="shared" si="20"/>
        <v>0</v>
      </c>
      <c r="U30">
        <f t="shared" si="21"/>
        <v>0.82730999999999988</v>
      </c>
      <c r="V30">
        <f t="shared" si="22"/>
        <v>3.7500000000000001E-4</v>
      </c>
      <c r="W30">
        <f t="shared" si="23"/>
        <v>0</v>
      </c>
      <c r="X30">
        <f t="shared" si="24"/>
        <v>137.25</v>
      </c>
      <c r="Y30">
        <f t="shared" si="25"/>
        <v>63.48</v>
      </c>
      <c r="AA30">
        <v>42559044</v>
      </c>
      <c r="AB30">
        <f t="shared" si="26"/>
        <v>803.60850000000005</v>
      </c>
      <c r="AC30">
        <f t="shared" si="27"/>
        <v>557.83000000000004</v>
      </c>
      <c r="AD30">
        <f>ROUND(((((ET30*1.25))-((EU30*1.25)))+AE30),6)</f>
        <v>4.75</v>
      </c>
      <c r="AE30">
        <f>ROUND(((EU30*1.25)),6)</f>
        <v>0.17499999999999999</v>
      </c>
      <c r="AF30">
        <f>ROUND(((EV30*1.15)),6)</f>
        <v>241.02850000000001</v>
      </c>
      <c r="AG30">
        <f t="shared" si="28"/>
        <v>0</v>
      </c>
      <c r="AH30">
        <f>((EW30*1.15))</f>
        <v>27.576999999999998</v>
      </c>
      <c r="AI30">
        <f>((EX30*1.25))</f>
        <v>1.2500000000000001E-2</v>
      </c>
      <c r="AJ30">
        <f t="shared" si="29"/>
        <v>0</v>
      </c>
      <c r="AK30">
        <v>771.22</v>
      </c>
      <c r="AL30">
        <v>557.83000000000004</v>
      </c>
      <c r="AM30">
        <v>3.8</v>
      </c>
      <c r="AN30">
        <v>0.14000000000000001</v>
      </c>
      <c r="AO30">
        <v>209.59</v>
      </c>
      <c r="AP30">
        <v>0</v>
      </c>
      <c r="AQ30">
        <v>23.98</v>
      </c>
      <c r="AR30">
        <v>0.01</v>
      </c>
      <c r="AS30">
        <v>0</v>
      </c>
      <c r="AT30">
        <v>80</v>
      </c>
      <c r="AU30">
        <v>37</v>
      </c>
      <c r="AV30">
        <v>1</v>
      </c>
      <c r="AW30">
        <v>1</v>
      </c>
      <c r="AZ30">
        <v>1</v>
      </c>
      <c r="BA30">
        <v>23.71</v>
      </c>
      <c r="BB30">
        <v>8.64</v>
      </c>
      <c r="BC30">
        <v>4.3899999999999997</v>
      </c>
      <c r="BD30" t="s">
        <v>349</v>
      </c>
      <c r="BE30" t="s">
        <v>349</v>
      </c>
      <c r="BF30" t="s">
        <v>349</v>
      </c>
      <c r="BG30" t="s">
        <v>349</v>
      </c>
      <c r="BH30">
        <v>0</v>
      </c>
      <c r="BI30">
        <v>1</v>
      </c>
      <c r="BJ30" t="s">
        <v>383</v>
      </c>
      <c r="BM30">
        <v>15001</v>
      </c>
      <c r="BN30">
        <v>0</v>
      </c>
      <c r="BO30" t="s">
        <v>381</v>
      </c>
      <c r="BP30">
        <v>1</v>
      </c>
      <c r="BQ30">
        <v>2</v>
      </c>
      <c r="BR30">
        <v>0</v>
      </c>
      <c r="BS30">
        <v>23.71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349</v>
      </c>
      <c r="BZ30">
        <v>105</v>
      </c>
      <c r="CA30">
        <v>55</v>
      </c>
      <c r="CF30">
        <v>0</v>
      </c>
      <c r="CG30">
        <v>0</v>
      </c>
      <c r="CM30">
        <v>0</v>
      </c>
      <c r="CN30" t="s">
        <v>341</v>
      </c>
      <c r="CO30">
        <v>0</v>
      </c>
      <c r="CP30">
        <f t="shared" si="30"/>
        <v>246.14</v>
      </c>
      <c r="CQ30">
        <f t="shared" si="31"/>
        <v>2448.8737000000001</v>
      </c>
      <c r="CR30">
        <f t="shared" si="32"/>
        <v>41.040000000000006</v>
      </c>
      <c r="CS30">
        <f t="shared" si="33"/>
        <v>4.1492500000000003</v>
      </c>
      <c r="CT30">
        <f t="shared" si="34"/>
        <v>5714.7857350000004</v>
      </c>
      <c r="CU30">
        <f t="shared" si="35"/>
        <v>0</v>
      </c>
      <c r="CV30">
        <f t="shared" si="36"/>
        <v>27.576999999999998</v>
      </c>
      <c r="CW30">
        <f t="shared" si="37"/>
        <v>1.2500000000000001E-2</v>
      </c>
      <c r="CX30">
        <f t="shared" si="38"/>
        <v>0</v>
      </c>
      <c r="CY30">
        <f t="shared" si="39"/>
        <v>137.24799999999999</v>
      </c>
      <c r="CZ30">
        <f t="shared" si="40"/>
        <v>63.477200000000003</v>
      </c>
      <c r="DC30" t="s">
        <v>349</v>
      </c>
      <c r="DD30" t="s">
        <v>349</v>
      </c>
      <c r="DE30" t="s">
        <v>365</v>
      </c>
      <c r="DF30" t="s">
        <v>365</v>
      </c>
      <c r="DG30" t="s">
        <v>366</v>
      </c>
      <c r="DH30" t="s">
        <v>349</v>
      </c>
      <c r="DI30" t="s">
        <v>366</v>
      </c>
      <c r="DJ30" t="s">
        <v>365</v>
      </c>
      <c r="DK30" t="s">
        <v>349</v>
      </c>
      <c r="DL30" t="s">
        <v>349</v>
      </c>
      <c r="DM30" t="s">
        <v>349</v>
      </c>
      <c r="DN30">
        <v>0</v>
      </c>
      <c r="DO30">
        <v>0</v>
      </c>
      <c r="DP30">
        <v>1</v>
      </c>
      <c r="DQ30">
        <v>1</v>
      </c>
      <c r="DU30">
        <v>1005</v>
      </c>
      <c r="DV30" t="s">
        <v>363</v>
      </c>
      <c r="DW30" t="s">
        <v>363</v>
      </c>
      <c r="DX30">
        <v>100</v>
      </c>
      <c r="EE30">
        <v>25820319</v>
      </c>
      <c r="EF30">
        <v>2</v>
      </c>
      <c r="EG30" t="s">
        <v>367</v>
      </c>
      <c r="EH30">
        <v>0</v>
      </c>
      <c r="EI30" t="s">
        <v>349</v>
      </c>
      <c r="EJ30">
        <v>1</v>
      </c>
      <c r="EK30">
        <v>15001</v>
      </c>
      <c r="EL30" t="s">
        <v>378</v>
      </c>
      <c r="EM30" t="s">
        <v>379</v>
      </c>
      <c r="EO30" t="s">
        <v>370</v>
      </c>
      <c r="EQ30">
        <v>131072</v>
      </c>
      <c r="ER30">
        <v>771.22</v>
      </c>
      <c r="ES30">
        <v>557.83000000000004</v>
      </c>
      <c r="ET30">
        <v>3.8</v>
      </c>
      <c r="EU30">
        <v>0.14000000000000001</v>
      </c>
      <c r="EV30">
        <v>209.59</v>
      </c>
      <c r="EW30">
        <v>23.98</v>
      </c>
      <c r="EX30">
        <v>0.01</v>
      </c>
      <c r="EY30">
        <v>0</v>
      </c>
      <c r="FQ30">
        <v>0</v>
      </c>
      <c r="FR30">
        <f t="shared" si="41"/>
        <v>0</v>
      </c>
      <c r="FS30">
        <v>0</v>
      </c>
      <c r="FT30" t="s">
        <v>371</v>
      </c>
      <c r="FU30" t="s">
        <v>372</v>
      </c>
      <c r="FV30" t="s">
        <v>372</v>
      </c>
      <c r="FW30" t="s">
        <v>373</v>
      </c>
      <c r="FX30">
        <v>94.5</v>
      </c>
      <c r="FY30">
        <v>46.75</v>
      </c>
      <c r="GA30" t="s">
        <v>349</v>
      </c>
      <c r="GD30">
        <v>0</v>
      </c>
      <c r="GF30">
        <v>1410486522</v>
      </c>
      <c r="GG30">
        <v>2</v>
      </c>
      <c r="GH30">
        <v>1</v>
      </c>
      <c r="GI30">
        <v>2</v>
      </c>
      <c r="GJ30">
        <v>0</v>
      </c>
      <c r="GK30">
        <f>ROUND(R30*(R12)/100,2)</f>
        <v>0</v>
      </c>
      <c r="GL30">
        <f t="shared" si="42"/>
        <v>0</v>
      </c>
      <c r="GM30">
        <f t="shared" si="43"/>
        <v>446.87</v>
      </c>
      <c r="GN30">
        <f t="shared" si="44"/>
        <v>446.87</v>
      </c>
      <c r="GO30">
        <f t="shared" si="45"/>
        <v>0</v>
      </c>
      <c r="GP30">
        <f t="shared" si="46"/>
        <v>0</v>
      </c>
      <c r="GT30">
        <v>0</v>
      </c>
      <c r="GU30">
        <v>1</v>
      </c>
      <c r="GV30">
        <v>0</v>
      </c>
      <c r="GW30">
        <v>0</v>
      </c>
      <c r="GX30">
        <f t="shared" si="47"/>
        <v>0</v>
      </c>
    </row>
    <row r="31" spans="1:206" x14ac:dyDescent="0.2">
      <c r="A31">
        <v>17</v>
      </c>
      <c r="B31">
        <v>1</v>
      </c>
      <c r="C31">
        <f>ROW(SmtRes!A30)</f>
        <v>30</v>
      </c>
      <c r="D31">
        <f>ROW(EtalonRes!A30)</f>
        <v>30</v>
      </c>
      <c r="E31" t="s">
        <v>384</v>
      </c>
      <c r="F31" t="s">
        <v>385</v>
      </c>
      <c r="G31" t="s">
        <v>386</v>
      </c>
      <c r="H31" t="s">
        <v>363</v>
      </c>
      <c r="I31">
        <f>ROUND(6/100,9)</f>
        <v>0.06</v>
      </c>
      <c r="J31">
        <v>0</v>
      </c>
      <c r="O31">
        <f t="shared" si="15"/>
        <v>588.37</v>
      </c>
      <c r="P31">
        <f t="shared" si="16"/>
        <v>429.04</v>
      </c>
      <c r="Q31">
        <f t="shared" si="17"/>
        <v>6.28</v>
      </c>
      <c r="R31">
        <f t="shared" si="18"/>
        <v>0</v>
      </c>
      <c r="S31">
        <f t="shared" si="19"/>
        <v>153.05000000000001</v>
      </c>
      <c r="T31">
        <f t="shared" si="20"/>
        <v>0</v>
      </c>
      <c r="U31">
        <f t="shared" si="21"/>
        <v>0.69482999999999995</v>
      </c>
      <c r="V31">
        <f t="shared" si="22"/>
        <v>0</v>
      </c>
      <c r="W31">
        <f t="shared" si="23"/>
        <v>0</v>
      </c>
      <c r="X31">
        <f t="shared" si="24"/>
        <v>122.44</v>
      </c>
      <c r="Y31">
        <f t="shared" si="25"/>
        <v>56.63</v>
      </c>
      <c r="AA31">
        <v>42559044</v>
      </c>
      <c r="AB31">
        <f t="shared" si="26"/>
        <v>1417.595</v>
      </c>
      <c r="AC31">
        <f t="shared" si="27"/>
        <v>1297.75</v>
      </c>
      <c r="AD31">
        <f>ROUND(((((ET31*1.25))-((EU31*1.25)))+AE31),6)</f>
        <v>12.262499999999999</v>
      </c>
      <c r="AE31">
        <f>ROUND(((EU31*1.25)),6)</f>
        <v>0</v>
      </c>
      <c r="AF31">
        <f>ROUND(((EV31*1.15)),6)</f>
        <v>107.5825</v>
      </c>
      <c r="AG31">
        <f t="shared" si="28"/>
        <v>0</v>
      </c>
      <c r="AH31">
        <f>((EW31*1.15))</f>
        <v>11.580499999999999</v>
      </c>
      <c r="AI31">
        <f>((EX31*1.25))</f>
        <v>0</v>
      </c>
      <c r="AJ31">
        <f t="shared" si="29"/>
        <v>0</v>
      </c>
      <c r="AK31">
        <v>1401.11</v>
      </c>
      <c r="AL31">
        <v>1297.75</v>
      </c>
      <c r="AM31">
        <v>9.81</v>
      </c>
      <c r="AN31">
        <v>0</v>
      </c>
      <c r="AO31">
        <v>93.55</v>
      </c>
      <c r="AP31">
        <v>0</v>
      </c>
      <c r="AQ31">
        <v>10.07</v>
      </c>
      <c r="AR31">
        <v>0</v>
      </c>
      <c r="AS31">
        <v>0</v>
      </c>
      <c r="AT31">
        <v>80</v>
      </c>
      <c r="AU31">
        <v>37</v>
      </c>
      <c r="AV31">
        <v>1</v>
      </c>
      <c r="AW31">
        <v>1</v>
      </c>
      <c r="AZ31">
        <v>1</v>
      </c>
      <c r="BA31">
        <v>23.71</v>
      </c>
      <c r="BB31">
        <v>8.5299999999999994</v>
      </c>
      <c r="BC31">
        <v>5.51</v>
      </c>
      <c r="BD31" t="s">
        <v>349</v>
      </c>
      <c r="BE31" t="s">
        <v>349</v>
      </c>
      <c r="BF31" t="s">
        <v>349</v>
      </c>
      <c r="BG31" t="s">
        <v>349</v>
      </c>
      <c r="BH31">
        <v>0</v>
      </c>
      <c r="BI31">
        <v>1</v>
      </c>
      <c r="BJ31" t="s">
        <v>387</v>
      </c>
      <c r="BM31">
        <v>15001</v>
      </c>
      <c r="BN31">
        <v>0</v>
      </c>
      <c r="BO31" t="s">
        <v>385</v>
      </c>
      <c r="BP31">
        <v>1</v>
      </c>
      <c r="BQ31">
        <v>2</v>
      </c>
      <c r="BR31">
        <v>0</v>
      </c>
      <c r="BS31">
        <v>23.71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349</v>
      </c>
      <c r="BZ31">
        <v>105</v>
      </c>
      <c r="CA31">
        <v>55</v>
      </c>
      <c r="CF31">
        <v>0</v>
      </c>
      <c r="CG31">
        <v>0</v>
      </c>
      <c r="CM31">
        <v>0</v>
      </c>
      <c r="CN31" t="s">
        <v>341</v>
      </c>
      <c r="CO31">
        <v>0</v>
      </c>
      <c r="CP31">
        <f t="shared" si="30"/>
        <v>588.37</v>
      </c>
      <c r="CQ31">
        <f t="shared" si="31"/>
        <v>7150.6025</v>
      </c>
      <c r="CR31">
        <f t="shared" si="32"/>
        <v>104.59912499999999</v>
      </c>
      <c r="CS31">
        <f t="shared" si="33"/>
        <v>0</v>
      </c>
      <c r="CT31">
        <f t="shared" si="34"/>
        <v>2550.7810749999999</v>
      </c>
      <c r="CU31">
        <f t="shared" si="35"/>
        <v>0</v>
      </c>
      <c r="CV31">
        <f t="shared" si="36"/>
        <v>11.580499999999999</v>
      </c>
      <c r="CW31">
        <f t="shared" si="37"/>
        <v>0</v>
      </c>
      <c r="CX31">
        <f t="shared" si="38"/>
        <v>0</v>
      </c>
      <c r="CY31">
        <f t="shared" si="39"/>
        <v>122.44</v>
      </c>
      <c r="CZ31">
        <f t="shared" si="40"/>
        <v>56.628500000000003</v>
      </c>
      <c r="DC31" t="s">
        <v>349</v>
      </c>
      <c r="DD31" t="s">
        <v>349</v>
      </c>
      <c r="DE31" t="s">
        <v>365</v>
      </c>
      <c r="DF31" t="s">
        <v>365</v>
      </c>
      <c r="DG31" t="s">
        <v>366</v>
      </c>
      <c r="DH31" t="s">
        <v>349</v>
      </c>
      <c r="DI31" t="s">
        <v>366</v>
      </c>
      <c r="DJ31" t="s">
        <v>365</v>
      </c>
      <c r="DK31" t="s">
        <v>349</v>
      </c>
      <c r="DL31" t="s">
        <v>349</v>
      </c>
      <c r="DM31" t="s">
        <v>349</v>
      </c>
      <c r="DN31">
        <v>0</v>
      </c>
      <c r="DO31">
        <v>0</v>
      </c>
      <c r="DP31">
        <v>1</v>
      </c>
      <c r="DQ31">
        <v>1</v>
      </c>
      <c r="DU31">
        <v>1005</v>
      </c>
      <c r="DV31" t="s">
        <v>363</v>
      </c>
      <c r="DW31" t="s">
        <v>363</v>
      </c>
      <c r="DX31">
        <v>100</v>
      </c>
      <c r="EE31">
        <v>25820319</v>
      </c>
      <c r="EF31">
        <v>2</v>
      </c>
      <c r="EG31" t="s">
        <v>367</v>
      </c>
      <c r="EH31">
        <v>0</v>
      </c>
      <c r="EI31" t="s">
        <v>349</v>
      </c>
      <c r="EJ31">
        <v>1</v>
      </c>
      <c r="EK31">
        <v>15001</v>
      </c>
      <c r="EL31" t="s">
        <v>378</v>
      </c>
      <c r="EM31" t="s">
        <v>379</v>
      </c>
      <c r="EO31" t="s">
        <v>370</v>
      </c>
      <c r="EQ31">
        <v>131072</v>
      </c>
      <c r="ER31">
        <v>1401.11</v>
      </c>
      <c r="ES31">
        <v>1297.75</v>
      </c>
      <c r="ET31">
        <v>9.81</v>
      </c>
      <c r="EU31">
        <v>0</v>
      </c>
      <c r="EV31">
        <v>93.55</v>
      </c>
      <c r="EW31">
        <v>10.07</v>
      </c>
      <c r="EX31">
        <v>0</v>
      </c>
      <c r="EY31">
        <v>0</v>
      </c>
      <c r="FQ31">
        <v>0</v>
      </c>
      <c r="FR31">
        <f t="shared" si="41"/>
        <v>0</v>
      </c>
      <c r="FS31">
        <v>0</v>
      </c>
      <c r="FT31" t="s">
        <v>371</v>
      </c>
      <c r="FU31" t="s">
        <v>372</v>
      </c>
      <c r="FV31" t="s">
        <v>372</v>
      </c>
      <c r="FW31" t="s">
        <v>373</v>
      </c>
      <c r="FX31">
        <v>94.5</v>
      </c>
      <c r="FY31">
        <v>46.75</v>
      </c>
      <c r="GA31" t="s">
        <v>349</v>
      </c>
      <c r="GD31">
        <v>0</v>
      </c>
      <c r="GF31">
        <v>484503244</v>
      </c>
      <c r="GG31">
        <v>2</v>
      </c>
      <c r="GH31">
        <v>1</v>
      </c>
      <c r="GI31">
        <v>2</v>
      </c>
      <c r="GJ31">
        <v>0</v>
      </c>
      <c r="GK31">
        <f>ROUND(R31*(R12)/100,2)</f>
        <v>0</v>
      </c>
      <c r="GL31">
        <f t="shared" si="42"/>
        <v>0</v>
      </c>
      <c r="GM31">
        <f t="shared" si="43"/>
        <v>767.43999999999994</v>
      </c>
      <c r="GN31">
        <f t="shared" si="44"/>
        <v>767.44</v>
      </c>
      <c r="GO31">
        <f t="shared" si="45"/>
        <v>0</v>
      </c>
      <c r="GP31">
        <f t="shared" si="46"/>
        <v>0</v>
      </c>
      <c r="GT31">
        <v>0</v>
      </c>
      <c r="GU31">
        <v>1</v>
      </c>
      <c r="GV31">
        <v>0</v>
      </c>
      <c r="GW31">
        <v>0</v>
      </c>
      <c r="GX31">
        <f t="shared" si="47"/>
        <v>0</v>
      </c>
    </row>
    <row r="32" spans="1:206" x14ac:dyDescent="0.2">
      <c r="A32">
        <v>17</v>
      </c>
      <c r="B32">
        <v>1</v>
      </c>
      <c r="C32">
        <f>ROW(SmtRes!A33)</f>
        <v>33</v>
      </c>
      <c r="D32">
        <f>ROW(EtalonRes!A33)</f>
        <v>33</v>
      </c>
      <c r="E32" t="s">
        <v>388</v>
      </c>
      <c r="F32" t="s">
        <v>389</v>
      </c>
      <c r="G32" t="s">
        <v>390</v>
      </c>
      <c r="H32" t="s">
        <v>391</v>
      </c>
      <c r="I32">
        <v>5.16E-2</v>
      </c>
      <c r="J32">
        <v>0</v>
      </c>
      <c r="O32">
        <f t="shared" si="15"/>
        <v>1157.68</v>
      </c>
      <c r="P32">
        <f t="shared" si="16"/>
        <v>0</v>
      </c>
      <c r="Q32">
        <f t="shared" si="17"/>
        <v>129.22</v>
      </c>
      <c r="R32">
        <f t="shared" si="18"/>
        <v>127.84</v>
      </c>
      <c r="S32">
        <f t="shared" si="19"/>
        <v>1028.46</v>
      </c>
      <c r="T32">
        <f t="shared" si="20"/>
        <v>0</v>
      </c>
      <c r="U32">
        <f t="shared" si="21"/>
        <v>5.3617559999999997</v>
      </c>
      <c r="V32">
        <f t="shared" si="22"/>
        <v>0.39938400000000002</v>
      </c>
      <c r="W32">
        <f t="shared" si="23"/>
        <v>0</v>
      </c>
      <c r="X32">
        <f t="shared" si="24"/>
        <v>971.29</v>
      </c>
      <c r="Y32">
        <f t="shared" si="25"/>
        <v>555.02</v>
      </c>
      <c r="AA32">
        <v>42559044</v>
      </c>
      <c r="AB32">
        <f t="shared" si="26"/>
        <v>1082.58</v>
      </c>
      <c r="AC32">
        <f t="shared" si="27"/>
        <v>0</v>
      </c>
      <c r="AD32">
        <f>ROUND((((ET32)-(EU32))+AE32),6)</f>
        <v>241.95</v>
      </c>
      <c r="AE32">
        <f>ROUND((EU32),6)</f>
        <v>104.49</v>
      </c>
      <c r="AF32">
        <f>ROUND((EV32),6)</f>
        <v>840.63</v>
      </c>
      <c r="AG32">
        <f t="shared" si="28"/>
        <v>0</v>
      </c>
      <c r="AH32">
        <f>(EW32)</f>
        <v>103.91</v>
      </c>
      <c r="AI32">
        <f>(EX32)</f>
        <v>7.74</v>
      </c>
      <c r="AJ32">
        <f t="shared" si="29"/>
        <v>0</v>
      </c>
      <c r="AK32">
        <v>1082.58</v>
      </c>
      <c r="AL32">
        <v>0</v>
      </c>
      <c r="AM32">
        <v>241.95</v>
      </c>
      <c r="AN32">
        <v>104.49</v>
      </c>
      <c r="AO32">
        <v>840.63</v>
      </c>
      <c r="AP32">
        <v>0</v>
      </c>
      <c r="AQ32">
        <v>103.91</v>
      </c>
      <c r="AR32">
        <v>7.74</v>
      </c>
      <c r="AS32">
        <v>0</v>
      </c>
      <c r="AT32">
        <v>84</v>
      </c>
      <c r="AU32">
        <v>48</v>
      </c>
      <c r="AV32">
        <v>1</v>
      </c>
      <c r="AW32">
        <v>1</v>
      </c>
      <c r="AZ32">
        <v>1</v>
      </c>
      <c r="BA32">
        <v>23.71</v>
      </c>
      <c r="BB32">
        <v>10.35</v>
      </c>
      <c r="BC32">
        <v>1</v>
      </c>
      <c r="BD32" t="s">
        <v>349</v>
      </c>
      <c r="BE32" t="s">
        <v>349</v>
      </c>
      <c r="BF32" t="s">
        <v>349</v>
      </c>
      <c r="BG32" t="s">
        <v>349</v>
      </c>
      <c r="BH32">
        <v>0</v>
      </c>
      <c r="BI32">
        <v>1</v>
      </c>
      <c r="BJ32" t="s">
        <v>392</v>
      </c>
      <c r="BM32">
        <v>46001</v>
      </c>
      <c r="BN32">
        <v>0</v>
      </c>
      <c r="BO32" t="s">
        <v>389</v>
      </c>
      <c r="BP32">
        <v>1</v>
      </c>
      <c r="BQ32">
        <v>2</v>
      </c>
      <c r="BR32">
        <v>0</v>
      </c>
      <c r="BS32">
        <v>23.71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349</v>
      </c>
      <c r="BZ32">
        <v>110</v>
      </c>
      <c r="CA32">
        <v>70</v>
      </c>
      <c r="CF32">
        <v>0</v>
      </c>
      <c r="CG32">
        <v>0</v>
      </c>
      <c r="CM32">
        <v>0</v>
      </c>
      <c r="CN32" t="s">
        <v>349</v>
      </c>
      <c r="CO32">
        <v>0</v>
      </c>
      <c r="CP32">
        <f t="shared" si="30"/>
        <v>1157.68</v>
      </c>
      <c r="CQ32">
        <f t="shared" si="31"/>
        <v>0</v>
      </c>
      <c r="CR32">
        <f t="shared" si="32"/>
        <v>2504.1824999999999</v>
      </c>
      <c r="CS32">
        <f t="shared" si="33"/>
        <v>2477.4578999999999</v>
      </c>
      <c r="CT32">
        <f t="shared" si="34"/>
        <v>19931.337299999999</v>
      </c>
      <c r="CU32">
        <f t="shared" si="35"/>
        <v>0</v>
      </c>
      <c r="CV32">
        <f t="shared" si="36"/>
        <v>103.91</v>
      </c>
      <c r="CW32">
        <f t="shared" si="37"/>
        <v>7.74</v>
      </c>
      <c r="CX32">
        <f t="shared" si="38"/>
        <v>0</v>
      </c>
      <c r="CY32">
        <f t="shared" si="39"/>
        <v>971.29199999999992</v>
      </c>
      <c r="CZ32">
        <f t="shared" si="40"/>
        <v>555.02399999999989</v>
      </c>
      <c r="DC32" t="s">
        <v>349</v>
      </c>
      <c r="DD32" t="s">
        <v>349</v>
      </c>
      <c r="DE32" t="s">
        <v>349</v>
      </c>
      <c r="DF32" t="s">
        <v>349</v>
      </c>
      <c r="DG32" t="s">
        <v>349</v>
      </c>
      <c r="DH32" t="s">
        <v>349</v>
      </c>
      <c r="DI32" t="s">
        <v>349</v>
      </c>
      <c r="DJ32" t="s">
        <v>349</v>
      </c>
      <c r="DK32" t="s">
        <v>349</v>
      </c>
      <c r="DL32" t="s">
        <v>349</v>
      </c>
      <c r="DM32" t="s">
        <v>349</v>
      </c>
      <c r="DN32">
        <v>0</v>
      </c>
      <c r="DO32">
        <v>0</v>
      </c>
      <c r="DP32">
        <v>1</v>
      </c>
      <c r="DQ32">
        <v>1</v>
      </c>
      <c r="DU32">
        <v>1005</v>
      </c>
      <c r="DV32" t="s">
        <v>391</v>
      </c>
      <c r="DW32" t="s">
        <v>391</v>
      </c>
      <c r="DX32">
        <v>100</v>
      </c>
      <c r="EE32">
        <v>25820362</v>
      </c>
      <c r="EF32">
        <v>2</v>
      </c>
      <c r="EG32" t="s">
        <v>367</v>
      </c>
      <c r="EH32">
        <v>0</v>
      </c>
      <c r="EI32" t="s">
        <v>349</v>
      </c>
      <c r="EJ32">
        <v>1</v>
      </c>
      <c r="EK32">
        <v>46001</v>
      </c>
      <c r="EL32" t="s">
        <v>393</v>
      </c>
      <c r="EM32" t="s">
        <v>394</v>
      </c>
      <c r="EO32" t="s">
        <v>349</v>
      </c>
      <c r="EQ32">
        <v>131072</v>
      </c>
      <c r="ER32">
        <v>1082.58</v>
      </c>
      <c r="ES32">
        <v>0</v>
      </c>
      <c r="ET32">
        <v>241.95</v>
      </c>
      <c r="EU32">
        <v>104.49</v>
      </c>
      <c r="EV32">
        <v>840.63</v>
      </c>
      <c r="EW32">
        <v>103.91</v>
      </c>
      <c r="EX32">
        <v>7.74</v>
      </c>
      <c r="EY32">
        <v>0</v>
      </c>
      <c r="FQ32">
        <v>0</v>
      </c>
      <c r="FR32">
        <f t="shared" si="41"/>
        <v>0</v>
      </c>
      <c r="FS32">
        <v>0</v>
      </c>
      <c r="FT32" t="s">
        <v>371</v>
      </c>
      <c r="FU32" t="s">
        <v>372</v>
      </c>
      <c r="FV32" t="s">
        <v>372</v>
      </c>
      <c r="FW32" t="s">
        <v>373</v>
      </c>
      <c r="FX32">
        <v>99</v>
      </c>
      <c r="FY32">
        <v>59.5</v>
      </c>
      <c r="GA32" t="s">
        <v>349</v>
      </c>
      <c r="GD32">
        <v>0</v>
      </c>
      <c r="GF32">
        <v>-1751739421</v>
      </c>
      <c r="GG32">
        <v>2</v>
      </c>
      <c r="GH32">
        <v>1</v>
      </c>
      <c r="GI32">
        <v>2</v>
      </c>
      <c r="GJ32">
        <v>0</v>
      </c>
      <c r="GK32">
        <f>ROUND(R32*(R12)/100,2)</f>
        <v>0</v>
      </c>
      <c r="GL32">
        <f t="shared" si="42"/>
        <v>0</v>
      </c>
      <c r="GM32">
        <f t="shared" si="43"/>
        <v>2683.9900000000002</v>
      </c>
      <c r="GN32">
        <f t="shared" si="44"/>
        <v>2683.99</v>
      </c>
      <c r="GO32">
        <f t="shared" si="45"/>
        <v>0</v>
      </c>
      <c r="GP32">
        <f t="shared" si="46"/>
        <v>0</v>
      </c>
      <c r="GT32">
        <v>0</v>
      </c>
      <c r="GU32">
        <v>1</v>
      </c>
      <c r="GV32">
        <v>0</v>
      </c>
      <c r="GW32">
        <v>0</v>
      </c>
      <c r="GX32">
        <f t="shared" si="47"/>
        <v>0</v>
      </c>
    </row>
    <row r="33" spans="1:206" x14ac:dyDescent="0.2">
      <c r="A33">
        <v>17</v>
      </c>
      <c r="B33">
        <v>1</v>
      </c>
      <c r="C33">
        <f>ROW(SmtRes!A51)</f>
        <v>51</v>
      </c>
      <c r="D33">
        <f>ROW(EtalonRes!A44)</f>
        <v>44</v>
      </c>
      <c r="E33" t="s">
        <v>395</v>
      </c>
      <c r="F33" t="s">
        <v>396</v>
      </c>
      <c r="G33" t="s">
        <v>397</v>
      </c>
      <c r="H33" t="s">
        <v>398</v>
      </c>
      <c r="I33">
        <v>5.16E-2</v>
      </c>
      <c r="J33">
        <v>0</v>
      </c>
      <c r="O33">
        <f t="shared" si="15"/>
        <v>7734.91</v>
      </c>
      <c r="P33">
        <f t="shared" si="16"/>
        <v>5727.73</v>
      </c>
      <c r="Q33">
        <f t="shared" si="17"/>
        <v>619.54999999999995</v>
      </c>
      <c r="R33">
        <f t="shared" si="18"/>
        <v>240.07</v>
      </c>
      <c r="S33">
        <f t="shared" si="19"/>
        <v>1387.63</v>
      </c>
      <c r="T33">
        <f t="shared" si="20"/>
        <v>0</v>
      </c>
      <c r="U33">
        <f t="shared" si="21"/>
        <v>6.3752522399999991</v>
      </c>
      <c r="V33">
        <f t="shared" si="22"/>
        <v>0.75000599999999995</v>
      </c>
      <c r="W33">
        <f t="shared" si="23"/>
        <v>0</v>
      </c>
      <c r="X33">
        <f t="shared" si="24"/>
        <v>1464.93</v>
      </c>
      <c r="Y33">
        <f t="shared" si="25"/>
        <v>699.91</v>
      </c>
      <c r="AA33">
        <v>42559044</v>
      </c>
      <c r="AB33">
        <f t="shared" si="26"/>
        <v>25443.338199999998</v>
      </c>
      <c r="AC33">
        <f t="shared" si="27"/>
        <v>22793.11</v>
      </c>
      <c r="AD33">
        <f>ROUND((((((ET33*1.25)*1.2))-(((EU33*1.25)*1.2)))+AE33),6)</f>
        <v>1516.02</v>
      </c>
      <c r="AE33">
        <f>ROUND((((EU33*1.25)*1.2)),6)</f>
        <v>196.23</v>
      </c>
      <c r="AF33">
        <f>ROUND((((EV33*1.15)*1.2)),6)</f>
        <v>1134.2082</v>
      </c>
      <c r="AG33">
        <f t="shared" si="28"/>
        <v>0</v>
      </c>
      <c r="AH33">
        <f>(((EW33*1.15)*1.2))</f>
        <v>123.55139999999999</v>
      </c>
      <c r="AI33">
        <f>(((EX33*1.25)*1.2))</f>
        <v>14.534999999999998</v>
      </c>
      <c r="AJ33">
        <f t="shared" si="29"/>
        <v>0</v>
      </c>
      <c r="AK33">
        <v>24625.68</v>
      </c>
      <c r="AL33">
        <v>22793.11</v>
      </c>
      <c r="AM33">
        <v>1010.68</v>
      </c>
      <c r="AN33">
        <v>130.82</v>
      </c>
      <c r="AO33">
        <v>821.89</v>
      </c>
      <c r="AP33">
        <v>0</v>
      </c>
      <c r="AQ33">
        <v>89.53</v>
      </c>
      <c r="AR33">
        <v>9.69</v>
      </c>
      <c r="AS33">
        <v>0</v>
      </c>
      <c r="AT33">
        <v>90</v>
      </c>
      <c r="AU33">
        <v>43</v>
      </c>
      <c r="AV33">
        <v>1</v>
      </c>
      <c r="AW33">
        <v>1</v>
      </c>
      <c r="AZ33">
        <v>1</v>
      </c>
      <c r="BA33">
        <v>23.71</v>
      </c>
      <c r="BB33">
        <v>7.92</v>
      </c>
      <c r="BC33">
        <v>4.87</v>
      </c>
      <c r="BD33" t="s">
        <v>349</v>
      </c>
      <c r="BE33" t="s">
        <v>349</v>
      </c>
      <c r="BF33" t="s">
        <v>349</v>
      </c>
      <c r="BG33" t="s">
        <v>349</v>
      </c>
      <c r="BH33">
        <v>0</v>
      </c>
      <c r="BI33">
        <v>1</v>
      </c>
      <c r="BJ33" t="s">
        <v>399</v>
      </c>
      <c r="BM33">
        <v>10001</v>
      </c>
      <c r="BN33">
        <v>0</v>
      </c>
      <c r="BO33" t="s">
        <v>396</v>
      </c>
      <c r="BP33">
        <v>1</v>
      </c>
      <c r="BQ33">
        <v>2</v>
      </c>
      <c r="BR33">
        <v>0</v>
      </c>
      <c r="BS33">
        <v>23.71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349</v>
      </c>
      <c r="BZ33">
        <v>118</v>
      </c>
      <c r="CA33">
        <v>63</v>
      </c>
      <c r="CF33">
        <v>0</v>
      </c>
      <c r="CG33">
        <v>0</v>
      </c>
      <c r="CM33">
        <v>0</v>
      </c>
      <c r="CN33" t="s">
        <v>342</v>
      </c>
      <c r="CO33">
        <v>0</v>
      </c>
      <c r="CP33">
        <f t="shared" si="30"/>
        <v>7734.91</v>
      </c>
      <c r="CQ33">
        <f t="shared" si="31"/>
        <v>111002.44570000001</v>
      </c>
      <c r="CR33">
        <f t="shared" si="32"/>
        <v>12006.8784</v>
      </c>
      <c r="CS33">
        <f t="shared" si="33"/>
        <v>4652.6133</v>
      </c>
      <c r="CT33">
        <f t="shared" si="34"/>
        <v>26892.076422000002</v>
      </c>
      <c r="CU33">
        <f t="shared" si="35"/>
        <v>0</v>
      </c>
      <c r="CV33">
        <f t="shared" si="36"/>
        <v>123.55139999999999</v>
      </c>
      <c r="CW33">
        <f t="shared" si="37"/>
        <v>14.534999999999998</v>
      </c>
      <c r="CX33">
        <f t="shared" si="38"/>
        <v>0</v>
      </c>
      <c r="CY33">
        <f t="shared" si="39"/>
        <v>1464.93</v>
      </c>
      <c r="CZ33">
        <f t="shared" si="40"/>
        <v>699.91100000000006</v>
      </c>
      <c r="DC33" t="s">
        <v>349</v>
      </c>
      <c r="DD33" t="s">
        <v>349</v>
      </c>
      <c r="DE33" t="s">
        <v>400</v>
      </c>
      <c r="DF33" t="s">
        <v>400</v>
      </c>
      <c r="DG33" t="s">
        <v>401</v>
      </c>
      <c r="DH33" t="s">
        <v>349</v>
      </c>
      <c r="DI33" t="s">
        <v>401</v>
      </c>
      <c r="DJ33" t="s">
        <v>400</v>
      </c>
      <c r="DK33" t="s">
        <v>349</v>
      </c>
      <c r="DL33" t="s">
        <v>349</v>
      </c>
      <c r="DM33" t="s">
        <v>349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398</v>
      </c>
      <c r="DW33" t="s">
        <v>398</v>
      </c>
      <c r="DX33">
        <v>1</v>
      </c>
      <c r="EE33">
        <v>25820293</v>
      </c>
      <c r="EF33">
        <v>2</v>
      </c>
      <c r="EG33" t="s">
        <v>367</v>
      </c>
      <c r="EH33">
        <v>0</v>
      </c>
      <c r="EI33" t="s">
        <v>349</v>
      </c>
      <c r="EJ33">
        <v>1</v>
      </c>
      <c r="EK33">
        <v>10001</v>
      </c>
      <c r="EL33" t="s">
        <v>402</v>
      </c>
      <c r="EM33" t="s">
        <v>403</v>
      </c>
      <c r="EO33" t="s">
        <v>404</v>
      </c>
      <c r="EQ33">
        <v>131072</v>
      </c>
      <c r="ER33">
        <v>24625.68</v>
      </c>
      <c r="ES33">
        <v>22793.11</v>
      </c>
      <c r="ET33">
        <v>1010.68</v>
      </c>
      <c r="EU33">
        <v>130.82</v>
      </c>
      <c r="EV33">
        <v>821.89</v>
      </c>
      <c r="EW33">
        <v>89.53</v>
      </c>
      <c r="EX33">
        <v>9.69</v>
      </c>
      <c r="EY33">
        <v>0</v>
      </c>
      <c r="FQ33">
        <v>0</v>
      </c>
      <c r="FR33">
        <f t="shared" si="41"/>
        <v>0</v>
      </c>
      <c r="FS33">
        <v>0</v>
      </c>
      <c r="FT33" t="s">
        <v>371</v>
      </c>
      <c r="FU33" t="s">
        <v>372</v>
      </c>
      <c r="FV33" t="s">
        <v>372</v>
      </c>
      <c r="FW33" t="s">
        <v>373</v>
      </c>
      <c r="FX33">
        <v>106.2</v>
      </c>
      <c r="FY33">
        <v>53.55</v>
      </c>
      <c r="GA33" t="s">
        <v>349</v>
      </c>
      <c r="GD33">
        <v>0</v>
      </c>
      <c r="GF33">
        <v>270256054</v>
      </c>
      <c r="GG33">
        <v>2</v>
      </c>
      <c r="GH33">
        <v>1</v>
      </c>
      <c r="GI33">
        <v>2</v>
      </c>
      <c r="GJ33">
        <v>0</v>
      </c>
      <c r="GK33">
        <f>ROUND(R33*(R12)/100,2)</f>
        <v>0</v>
      </c>
      <c r="GL33">
        <f t="shared" si="42"/>
        <v>0</v>
      </c>
      <c r="GM33">
        <f t="shared" si="43"/>
        <v>9899.75</v>
      </c>
      <c r="GN33">
        <f t="shared" si="44"/>
        <v>9899.75</v>
      </c>
      <c r="GO33">
        <f t="shared" si="45"/>
        <v>0</v>
      </c>
      <c r="GP33">
        <f t="shared" si="46"/>
        <v>0</v>
      </c>
      <c r="GT33">
        <v>0</v>
      </c>
      <c r="GU33">
        <v>1</v>
      </c>
      <c r="GV33">
        <v>0</v>
      </c>
      <c r="GW33">
        <v>0</v>
      </c>
      <c r="GX33">
        <f t="shared" si="47"/>
        <v>0</v>
      </c>
    </row>
    <row r="34" spans="1:206" x14ac:dyDescent="0.2">
      <c r="A34">
        <v>18</v>
      </c>
      <c r="B34">
        <v>1</v>
      </c>
      <c r="C34">
        <v>48</v>
      </c>
      <c r="E34" t="s">
        <v>405</v>
      </c>
      <c r="F34" t="s">
        <v>406</v>
      </c>
      <c r="G34" t="s">
        <v>407</v>
      </c>
      <c r="H34" t="s">
        <v>408</v>
      </c>
      <c r="I34">
        <f>I33*J34</f>
        <v>-5.16</v>
      </c>
      <c r="J34">
        <v>-100</v>
      </c>
      <c r="O34">
        <f t="shared" si="15"/>
        <v>-5319.24</v>
      </c>
      <c r="P34">
        <f t="shared" si="16"/>
        <v>-5319.24</v>
      </c>
      <c r="Q34">
        <f t="shared" si="17"/>
        <v>0</v>
      </c>
      <c r="R34">
        <f t="shared" si="18"/>
        <v>0</v>
      </c>
      <c r="S34">
        <f t="shared" si="19"/>
        <v>0</v>
      </c>
      <c r="T34">
        <f t="shared" si="20"/>
        <v>0</v>
      </c>
      <c r="U34">
        <f t="shared" si="21"/>
        <v>0</v>
      </c>
      <c r="V34">
        <f t="shared" si="22"/>
        <v>0</v>
      </c>
      <c r="W34">
        <f t="shared" si="23"/>
        <v>-7.48</v>
      </c>
      <c r="X34">
        <f t="shared" si="24"/>
        <v>0</v>
      </c>
      <c r="Y34">
        <f t="shared" si="25"/>
        <v>0</v>
      </c>
      <c r="AA34">
        <v>42559044</v>
      </c>
      <c r="AB34">
        <f t="shared" si="26"/>
        <v>207</v>
      </c>
      <c r="AC34">
        <f t="shared" si="27"/>
        <v>207</v>
      </c>
      <c r="AD34">
        <f>ROUND((((ET34)-(EU34))+AE34),6)</f>
        <v>0</v>
      </c>
      <c r="AE34">
        <f>ROUND((EU34),6)</f>
        <v>0</v>
      </c>
      <c r="AF34">
        <f>ROUND((EV34),6)</f>
        <v>0</v>
      </c>
      <c r="AG34">
        <f t="shared" si="28"/>
        <v>0</v>
      </c>
      <c r="AH34">
        <f>(EW34)</f>
        <v>0</v>
      </c>
      <c r="AI34">
        <f>(EX34)</f>
        <v>0</v>
      </c>
      <c r="AJ34">
        <f t="shared" si="29"/>
        <v>1.45</v>
      </c>
      <c r="AK34">
        <v>207</v>
      </c>
      <c r="AL34">
        <v>207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1.45</v>
      </c>
      <c r="AT34">
        <v>90</v>
      </c>
      <c r="AU34">
        <v>43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4.9800000000000004</v>
      </c>
      <c r="BD34" t="s">
        <v>349</v>
      </c>
      <c r="BE34" t="s">
        <v>349</v>
      </c>
      <c r="BF34" t="s">
        <v>349</v>
      </c>
      <c r="BG34" t="s">
        <v>349</v>
      </c>
      <c r="BH34">
        <v>3</v>
      </c>
      <c r="BI34">
        <v>1</v>
      </c>
      <c r="BJ34" t="s">
        <v>409</v>
      </c>
      <c r="BM34">
        <v>10001</v>
      </c>
      <c r="BN34">
        <v>0</v>
      </c>
      <c r="BO34" t="s">
        <v>406</v>
      </c>
      <c r="BP34">
        <v>1</v>
      </c>
      <c r="BQ34">
        <v>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349</v>
      </c>
      <c r="BZ34">
        <v>118</v>
      </c>
      <c r="CA34">
        <v>63</v>
      </c>
      <c r="CF34">
        <v>0</v>
      </c>
      <c r="CG34">
        <v>0</v>
      </c>
      <c r="CM34">
        <v>0</v>
      </c>
      <c r="CN34" t="s">
        <v>349</v>
      </c>
      <c r="CO34">
        <v>0</v>
      </c>
      <c r="CP34">
        <f t="shared" si="30"/>
        <v>-5319.24</v>
      </c>
      <c r="CQ34">
        <f t="shared" si="31"/>
        <v>1030.8600000000001</v>
      </c>
      <c r="CR34">
        <f t="shared" si="32"/>
        <v>0</v>
      </c>
      <c r="CS34">
        <f t="shared" si="33"/>
        <v>0</v>
      </c>
      <c r="CT34">
        <f t="shared" si="34"/>
        <v>0</v>
      </c>
      <c r="CU34">
        <f t="shared" si="35"/>
        <v>0</v>
      </c>
      <c r="CV34">
        <f t="shared" si="36"/>
        <v>0</v>
      </c>
      <c r="CW34">
        <f t="shared" si="37"/>
        <v>0</v>
      </c>
      <c r="CX34">
        <f t="shared" si="38"/>
        <v>1.45</v>
      </c>
      <c r="CY34">
        <f t="shared" si="39"/>
        <v>0</v>
      </c>
      <c r="CZ34">
        <f t="shared" si="40"/>
        <v>0</v>
      </c>
      <c r="DC34" t="s">
        <v>349</v>
      </c>
      <c r="DD34" t="s">
        <v>349</v>
      </c>
      <c r="DE34" t="s">
        <v>349</v>
      </c>
      <c r="DF34" t="s">
        <v>349</v>
      </c>
      <c r="DG34" t="s">
        <v>349</v>
      </c>
      <c r="DH34" t="s">
        <v>349</v>
      </c>
      <c r="DI34" t="s">
        <v>349</v>
      </c>
      <c r="DJ34" t="s">
        <v>349</v>
      </c>
      <c r="DK34" t="s">
        <v>349</v>
      </c>
      <c r="DL34" t="s">
        <v>349</v>
      </c>
      <c r="DM34" t="s">
        <v>349</v>
      </c>
      <c r="DN34">
        <v>0</v>
      </c>
      <c r="DO34">
        <v>0</v>
      </c>
      <c r="DP34">
        <v>1</v>
      </c>
      <c r="DQ34">
        <v>1</v>
      </c>
      <c r="DU34">
        <v>1005</v>
      </c>
      <c r="DV34" t="s">
        <v>408</v>
      </c>
      <c r="DW34" t="s">
        <v>408</v>
      </c>
      <c r="DX34">
        <v>1</v>
      </c>
      <c r="EE34">
        <v>25820293</v>
      </c>
      <c r="EF34">
        <v>2</v>
      </c>
      <c r="EG34" t="s">
        <v>367</v>
      </c>
      <c r="EH34">
        <v>0</v>
      </c>
      <c r="EI34" t="s">
        <v>349</v>
      </c>
      <c r="EJ34">
        <v>1</v>
      </c>
      <c r="EK34">
        <v>10001</v>
      </c>
      <c r="EL34" t="s">
        <v>402</v>
      </c>
      <c r="EM34" t="s">
        <v>403</v>
      </c>
      <c r="EO34" t="s">
        <v>349</v>
      </c>
      <c r="EQ34">
        <v>0</v>
      </c>
      <c r="ER34">
        <v>207</v>
      </c>
      <c r="ES34">
        <v>207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41"/>
        <v>0</v>
      </c>
      <c r="FS34">
        <v>0</v>
      </c>
      <c r="FT34" t="s">
        <v>371</v>
      </c>
      <c r="FU34" t="s">
        <v>372</v>
      </c>
      <c r="FV34" t="s">
        <v>372</v>
      </c>
      <c r="FW34" t="s">
        <v>373</v>
      </c>
      <c r="FX34">
        <v>106.2</v>
      </c>
      <c r="FY34">
        <v>53.55</v>
      </c>
      <c r="GA34" t="s">
        <v>349</v>
      </c>
      <c r="GD34">
        <v>0</v>
      </c>
      <c r="GF34">
        <v>18916195</v>
      </c>
      <c r="GG34">
        <v>2</v>
      </c>
      <c r="GH34">
        <v>1</v>
      </c>
      <c r="GI34">
        <v>2</v>
      </c>
      <c r="GJ34">
        <v>0</v>
      </c>
      <c r="GK34">
        <f>ROUND(R34*(R12)/100,2)</f>
        <v>0</v>
      </c>
      <c r="GL34">
        <f t="shared" si="42"/>
        <v>0</v>
      </c>
      <c r="GM34">
        <f t="shared" si="43"/>
        <v>-5319.24</v>
      </c>
      <c r="GN34">
        <f t="shared" si="44"/>
        <v>-5319.24</v>
      </c>
      <c r="GO34">
        <f t="shared" si="45"/>
        <v>0</v>
      </c>
      <c r="GP34">
        <f t="shared" si="46"/>
        <v>0</v>
      </c>
      <c r="GT34">
        <v>0</v>
      </c>
      <c r="GU34">
        <v>1</v>
      </c>
      <c r="GV34">
        <v>0</v>
      </c>
      <c r="GW34">
        <v>0</v>
      </c>
      <c r="GX34">
        <f t="shared" si="47"/>
        <v>0</v>
      </c>
    </row>
    <row r="35" spans="1:206" x14ac:dyDescent="0.2">
      <c r="A35">
        <v>18</v>
      </c>
      <c r="B35">
        <v>1</v>
      </c>
      <c r="C35">
        <v>49</v>
      </c>
      <c r="E35" t="s">
        <v>410</v>
      </c>
      <c r="F35" t="s">
        <v>411</v>
      </c>
      <c r="G35" t="s">
        <v>412</v>
      </c>
      <c r="H35" t="s">
        <v>408</v>
      </c>
      <c r="I35">
        <f>I33*J35</f>
        <v>5.16</v>
      </c>
      <c r="J35">
        <v>100</v>
      </c>
      <c r="O35">
        <f t="shared" si="15"/>
        <v>26538.61</v>
      </c>
      <c r="P35">
        <f t="shared" si="16"/>
        <v>26538.61</v>
      </c>
      <c r="Q35">
        <f t="shared" si="17"/>
        <v>0</v>
      </c>
      <c r="R35">
        <f t="shared" si="18"/>
        <v>0</v>
      </c>
      <c r="S35">
        <f t="shared" si="19"/>
        <v>0</v>
      </c>
      <c r="T35">
        <f t="shared" si="20"/>
        <v>0</v>
      </c>
      <c r="U35">
        <f t="shared" si="21"/>
        <v>0</v>
      </c>
      <c r="V35">
        <f t="shared" si="22"/>
        <v>0</v>
      </c>
      <c r="W35">
        <f t="shared" si="23"/>
        <v>9.9600000000000009</v>
      </c>
      <c r="X35">
        <f t="shared" si="24"/>
        <v>0</v>
      </c>
      <c r="Y35">
        <f t="shared" si="25"/>
        <v>0</v>
      </c>
      <c r="AA35">
        <v>42559044</v>
      </c>
      <c r="AB35">
        <f t="shared" si="26"/>
        <v>1432.63</v>
      </c>
      <c r="AC35">
        <f t="shared" si="27"/>
        <v>1432.63</v>
      </c>
      <c r="AD35">
        <f>ROUND((((ET35)-(EU35))+AE35),6)</f>
        <v>0</v>
      </c>
      <c r="AE35">
        <f>ROUND((EU35),6)</f>
        <v>0</v>
      </c>
      <c r="AF35">
        <f>ROUND((EV35),6)</f>
        <v>0</v>
      </c>
      <c r="AG35">
        <f t="shared" si="28"/>
        <v>0</v>
      </c>
      <c r="AH35">
        <f>(EW35)</f>
        <v>0</v>
      </c>
      <c r="AI35">
        <f>(EX35)</f>
        <v>0</v>
      </c>
      <c r="AJ35">
        <f t="shared" si="29"/>
        <v>1.93</v>
      </c>
      <c r="AK35">
        <v>1432.63</v>
      </c>
      <c r="AL35">
        <v>1432.63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1.93</v>
      </c>
      <c r="AT35">
        <v>90</v>
      </c>
      <c r="AU35">
        <v>43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3.59</v>
      </c>
      <c r="BD35" t="s">
        <v>349</v>
      </c>
      <c r="BE35" t="s">
        <v>349</v>
      </c>
      <c r="BF35" t="s">
        <v>349</v>
      </c>
      <c r="BG35" t="s">
        <v>349</v>
      </c>
      <c r="BH35">
        <v>3</v>
      </c>
      <c r="BI35">
        <v>1</v>
      </c>
      <c r="BJ35" t="s">
        <v>413</v>
      </c>
      <c r="BM35">
        <v>10001</v>
      </c>
      <c r="BN35">
        <v>0</v>
      </c>
      <c r="BO35" t="s">
        <v>411</v>
      </c>
      <c r="BP35">
        <v>1</v>
      </c>
      <c r="BQ35">
        <v>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349</v>
      </c>
      <c r="BZ35">
        <v>118</v>
      </c>
      <c r="CA35">
        <v>63</v>
      </c>
      <c r="CF35">
        <v>0</v>
      </c>
      <c r="CG35">
        <v>0</v>
      </c>
      <c r="CM35">
        <v>0</v>
      </c>
      <c r="CN35" t="s">
        <v>349</v>
      </c>
      <c r="CO35">
        <v>0</v>
      </c>
      <c r="CP35">
        <f t="shared" si="30"/>
        <v>26538.61</v>
      </c>
      <c r="CQ35">
        <f t="shared" si="31"/>
        <v>5143.1417000000001</v>
      </c>
      <c r="CR35">
        <f t="shared" si="32"/>
        <v>0</v>
      </c>
      <c r="CS35">
        <f t="shared" si="33"/>
        <v>0</v>
      </c>
      <c r="CT35">
        <f t="shared" si="34"/>
        <v>0</v>
      </c>
      <c r="CU35">
        <f t="shared" si="35"/>
        <v>0</v>
      </c>
      <c r="CV35">
        <f t="shared" si="36"/>
        <v>0</v>
      </c>
      <c r="CW35">
        <f t="shared" si="37"/>
        <v>0</v>
      </c>
      <c r="CX35">
        <f t="shared" si="38"/>
        <v>1.93</v>
      </c>
      <c r="CY35">
        <f t="shared" si="39"/>
        <v>0</v>
      </c>
      <c r="CZ35">
        <f t="shared" si="40"/>
        <v>0</v>
      </c>
      <c r="DC35" t="s">
        <v>349</v>
      </c>
      <c r="DD35" t="s">
        <v>349</v>
      </c>
      <c r="DE35" t="s">
        <v>349</v>
      </c>
      <c r="DF35" t="s">
        <v>349</v>
      </c>
      <c r="DG35" t="s">
        <v>349</v>
      </c>
      <c r="DH35" t="s">
        <v>349</v>
      </c>
      <c r="DI35" t="s">
        <v>349</v>
      </c>
      <c r="DJ35" t="s">
        <v>349</v>
      </c>
      <c r="DK35" t="s">
        <v>349</v>
      </c>
      <c r="DL35" t="s">
        <v>349</v>
      </c>
      <c r="DM35" t="s">
        <v>349</v>
      </c>
      <c r="DN35">
        <v>0</v>
      </c>
      <c r="DO35">
        <v>0</v>
      </c>
      <c r="DP35">
        <v>1</v>
      </c>
      <c r="DQ35">
        <v>1</v>
      </c>
      <c r="DU35">
        <v>1005</v>
      </c>
      <c r="DV35" t="s">
        <v>408</v>
      </c>
      <c r="DW35" t="s">
        <v>408</v>
      </c>
      <c r="DX35">
        <v>1</v>
      </c>
      <c r="EE35">
        <v>25820293</v>
      </c>
      <c r="EF35">
        <v>2</v>
      </c>
      <c r="EG35" t="s">
        <v>367</v>
      </c>
      <c r="EH35">
        <v>0</v>
      </c>
      <c r="EI35" t="s">
        <v>349</v>
      </c>
      <c r="EJ35">
        <v>1</v>
      </c>
      <c r="EK35">
        <v>10001</v>
      </c>
      <c r="EL35" t="s">
        <v>402</v>
      </c>
      <c r="EM35" t="s">
        <v>403</v>
      </c>
      <c r="EO35" t="s">
        <v>349</v>
      </c>
      <c r="EQ35">
        <v>0</v>
      </c>
      <c r="ER35">
        <v>1432.63</v>
      </c>
      <c r="ES35">
        <v>1432.63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41"/>
        <v>0</v>
      </c>
      <c r="FS35">
        <v>0</v>
      </c>
      <c r="FT35" t="s">
        <v>371</v>
      </c>
      <c r="FU35" t="s">
        <v>372</v>
      </c>
      <c r="FV35" t="s">
        <v>372</v>
      </c>
      <c r="FW35" t="s">
        <v>373</v>
      </c>
      <c r="FX35">
        <v>106.2</v>
      </c>
      <c r="FY35">
        <v>53.55</v>
      </c>
      <c r="GA35" t="s">
        <v>349</v>
      </c>
      <c r="GD35">
        <v>0</v>
      </c>
      <c r="GF35">
        <v>1045219361</v>
      </c>
      <c r="GG35">
        <v>2</v>
      </c>
      <c r="GH35">
        <v>1</v>
      </c>
      <c r="GI35">
        <v>2</v>
      </c>
      <c r="GJ35">
        <v>0</v>
      </c>
      <c r="GK35">
        <f>ROUND(R35*(R12)/100,2)</f>
        <v>0</v>
      </c>
      <c r="GL35">
        <f t="shared" si="42"/>
        <v>0</v>
      </c>
      <c r="GM35">
        <f t="shared" si="43"/>
        <v>26538.61</v>
      </c>
      <c r="GN35">
        <f t="shared" si="44"/>
        <v>26538.61</v>
      </c>
      <c r="GO35">
        <f t="shared" si="45"/>
        <v>0</v>
      </c>
      <c r="GP35">
        <f t="shared" si="46"/>
        <v>0</v>
      </c>
      <c r="GT35">
        <v>0</v>
      </c>
      <c r="GU35">
        <v>1</v>
      </c>
      <c r="GV35">
        <v>0</v>
      </c>
      <c r="GW35">
        <v>0</v>
      </c>
      <c r="GX35">
        <f t="shared" si="47"/>
        <v>0</v>
      </c>
    </row>
    <row r="36" spans="1:206" x14ac:dyDescent="0.2">
      <c r="A36">
        <v>17</v>
      </c>
      <c r="B36">
        <v>1</v>
      </c>
      <c r="C36">
        <f>ROW(SmtRes!A56)</f>
        <v>56</v>
      </c>
      <c r="D36">
        <f>ROW(EtalonRes!A49)</f>
        <v>49</v>
      </c>
      <c r="E36" t="s">
        <v>414</v>
      </c>
      <c r="F36" t="s">
        <v>415</v>
      </c>
      <c r="G36" t="s">
        <v>416</v>
      </c>
      <c r="H36" t="s">
        <v>417</v>
      </c>
      <c r="I36">
        <v>1.4999999999999999E-2</v>
      </c>
      <c r="J36">
        <v>0</v>
      </c>
      <c r="O36">
        <f t="shared" si="15"/>
        <v>1125.3900000000001</v>
      </c>
      <c r="P36">
        <f t="shared" si="16"/>
        <v>179.98</v>
      </c>
      <c r="Q36">
        <f t="shared" si="17"/>
        <v>15</v>
      </c>
      <c r="R36">
        <f t="shared" si="18"/>
        <v>14.84</v>
      </c>
      <c r="S36">
        <f t="shared" si="19"/>
        <v>930.41</v>
      </c>
      <c r="T36">
        <f t="shared" si="20"/>
        <v>0</v>
      </c>
      <c r="U36">
        <f t="shared" si="21"/>
        <v>4.224041999999999</v>
      </c>
      <c r="V36">
        <f t="shared" si="22"/>
        <v>4.6350000000000002E-2</v>
      </c>
      <c r="W36">
        <f t="shared" si="23"/>
        <v>0</v>
      </c>
      <c r="X36">
        <f t="shared" si="24"/>
        <v>756.2</v>
      </c>
      <c r="Y36">
        <f t="shared" si="25"/>
        <v>349.74</v>
      </c>
      <c r="AA36">
        <v>42559044</v>
      </c>
      <c r="AB36">
        <f t="shared" si="26"/>
        <v>4817.7335999999996</v>
      </c>
      <c r="AC36">
        <f t="shared" si="27"/>
        <v>2105.04</v>
      </c>
      <c r="AD36">
        <f>ROUND((((((ET36*1.25)*1.2))-(((EU36*1.25)*1.2)))+AE36),6)</f>
        <v>96.6</v>
      </c>
      <c r="AE36">
        <f>ROUND((((EU36*1.25)*1.2)),6)</f>
        <v>41.715000000000003</v>
      </c>
      <c r="AF36">
        <f>ROUND((((EV36*1.15)*1.2)),6)</f>
        <v>2616.0936000000002</v>
      </c>
      <c r="AG36">
        <f t="shared" si="28"/>
        <v>0</v>
      </c>
      <c r="AH36">
        <f>(((EW36*1.15)*1.2))</f>
        <v>281.60279999999995</v>
      </c>
      <c r="AI36">
        <f>(((EX36*1.25)*1.2))</f>
        <v>3.0900000000000003</v>
      </c>
      <c r="AJ36">
        <f t="shared" si="29"/>
        <v>0</v>
      </c>
      <c r="AK36">
        <v>4065.16</v>
      </c>
      <c r="AL36">
        <v>2105.04</v>
      </c>
      <c r="AM36">
        <v>64.400000000000006</v>
      </c>
      <c r="AN36">
        <v>27.81</v>
      </c>
      <c r="AO36">
        <v>1895.72</v>
      </c>
      <c r="AP36">
        <v>0</v>
      </c>
      <c r="AQ36">
        <v>204.06</v>
      </c>
      <c r="AR36">
        <v>2.06</v>
      </c>
      <c r="AS36">
        <v>0</v>
      </c>
      <c r="AT36">
        <v>80</v>
      </c>
      <c r="AU36">
        <v>37</v>
      </c>
      <c r="AV36">
        <v>1</v>
      </c>
      <c r="AW36">
        <v>1</v>
      </c>
      <c r="AZ36">
        <v>1</v>
      </c>
      <c r="BA36">
        <v>23.71</v>
      </c>
      <c r="BB36">
        <v>10.35</v>
      </c>
      <c r="BC36">
        <v>5.7</v>
      </c>
      <c r="BD36" t="s">
        <v>349</v>
      </c>
      <c r="BE36" t="s">
        <v>349</v>
      </c>
      <c r="BF36" t="s">
        <v>349</v>
      </c>
      <c r="BG36" t="s">
        <v>349</v>
      </c>
      <c r="BH36">
        <v>0</v>
      </c>
      <c r="BI36">
        <v>1</v>
      </c>
      <c r="BJ36" t="s">
        <v>418</v>
      </c>
      <c r="BM36">
        <v>15001</v>
      </c>
      <c r="BN36">
        <v>0</v>
      </c>
      <c r="BO36" t="s">
        <v>415</v>
      </c>
      <c r="BP36">
        <v>1</v>
      </c>
      <c r="BQ36">
        <v>2</v>
      </c>
      <c r="BR36">
        <v>0</v>
      </c>
      <c r="BS36">
        <v>23.71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349</v>
      </c>
      <c r="BZ36">
        <v>105</v>
      </c>
      <c r="CA36">
        <v>55</v>
      </c>
      <c r="CF36">
        <v>0</v>
      </c>
      <c r="CG36">
        <v>0</v>
      </c>
      <c r="CM36">
        <v>0</v>
      </c>
      <c r="CN36" t="s">
        <v>342</v>
      </c>
      <c r="CO36">
        <v>0</v>
      </c>
      <c r="CP36">
        <f t="shared" si="30"/>
        <v>1125.3899999999999</v>
      </c>
      <c r="CQ36">
        <f t="shared" si="31"/>
        <v>11998.728000000001</v>
      </c>
      <c r="CR36">
        <f t="shared" si="32"/>
        <v>999.81</v>
      </c>
      <c r="CS36">
        <f t="shared" si="33"/>
        <v>989.06265000000008</v>
      </c>
      <c r="CT36">
        <f t="shared" si="34"/>
        <v>62027.579256000005</v>
      </c>
      <c r="CU36">
        <f t="shared" si="35"/>
        <v>0</v>
      </c>
      <c r="CV36">
        <f t="shared" si="36"/>
        <v>281.60279999999995</v>
      </c>
      <c r="CW36">
        <f t="shared" si="37"/>
        <v>3.0900000000000003</v>
      </c>
      <c r="CX36">
        <f t="shared" si="38"/>
        <v>0</v>
      </c>
      <c r="CY36">
        <f t="shared" si="39"/>
        <v>756.2</v>
      </c>
      <c r="CZ36">
        <f t="shared" si="40"/>
        <v>349.74250000000001</v>
      </c>
      <c r="DC36" t="s">
        <v>349</v>
      </c>
      <c r="DD36" t="s">
        <v>349</v>
      </c>
      <c r="DE36" t="s">
        <v>400</v>
      </c>
      <c r="DF36" t="s">
        <v>400</v>
      </c>
      <c r="DG36" t="s">
        <v>401</v>
      </c>
      <c r="DH36" t="s">
        <v>349</v>
      </c>
      <c r="DI36" t="s">
        <v>401</v>
      </c>
      <c r="DJ36" t="s">
        <v>400</v>
      </c>
      <c r="DK36" t="s">
        <v>349</v>
      </c>
      <c r="DL36" t="s">
        <v>349</v>
      </c>
      <c r="DM36" t="s">
        <v>349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417</v>
      </c>
      <c r="DW36" t="s">
        <v>417</v>
      </c>
      <c r="DX36">
        <v>1</v>
      </c>
      <c r="EE36">
        <v>25820319</v>
      </c>
      <c r="EF36">
        <v>2</v>
      </c>
      <c r="EG36" t="s">
        <v>367</v>
      </c>
      <c r="EH36">
        <v>0</v>
      </c>
      <c r="EI36" t="s">
        <v>349</v>
      </c>
      <c r="EJ36">
        <v>1</v>
      </c>
      <c r="EK36">
        <v>15001</v>
      </c>
      <c r="EL36" t="s">
        <v>378</v>
      </c>
      <c r="EM36" t="s">
        <v>379</v>
      </c>
      <c r="EO36" t="s">
        <v>404</v>
      </c>
      <c r="EQ36">
        <v>131072</v>
      </c>
      <c r="ER36">
        <v>4065.16</v>
      </c>
      <c r="ES36">
        <v>2105.04</v>
      </c>
      <c r="ET36">
        <v>64.400000000000006</v>
      </c>
      <c r="EU36">
        <v>27.81</v>
      </c>
      <c r="EV36">
        <v>1895.72</v>
      </c>
      <c r="EW36">
        <v>204.06</v>
      </c>
      <c r="EX36">
        <v>2.06</v>
      </c>
      <c r="EY36">
        <v>0</v>
      </c>
      <c r="FQ36">
        <v>0</v>
      </c>
      <c r="FR36">
        <f t="shared" si="41"/>
        <v>0</v>
      </c>
      <c r="FS36">
        <v>0</v>
      </c>
      <c r="FT36" t="s">
        <v>371</v>
      </c>
      <c r="FU36" t="s">
        <v>372</v>
      </c>
      <c r="FV36" t="s">
        <v>372</v>
      </c>
      <c r="FW36" t="s">
        <v>373</v>
      </c>
      <c r="FX36">
        <v>94.5</v>
      </c>
      <c r="FY36">
        <v>46.75</v>
      </c>
      <c r="GA36" t="s">
        <v>349</v>
      </c>
      <c r="GD36">
        <v>0</v>
      </c>
      <c r="GF36">
        <v>820464809</v>
      </c>
      <c r="GG36">
        <v>2</v>
      </c>
      <c r="GH36">
        <v>1</v>
      </c>
      <c r="GI36">
        <v>2</v>
      </c>
      <c r="GJ36">
        <v>0</v>
      </c>
      <c r="GK36">
        <f>ROUND(R36*(R12)/100,2)</f>
        <v>0</v>
      </c>
      <c r="GL36">
        <f t="shared" si="42"/>
        <v>0</v>
      </c>
      <c r="GM36">
        <f t="shared" si="43"/>
        <v>2231.33</v>
      </c>
      <c r="GN36">
        <f t="shared" si="44"/>
        <v>2231.33</v>
      </c>
      <c r="GO36">
        <f t="shared" si="45"/>
        <v>0</v>
      </c>
      <c r="GP36">
        <f t="shared" si="46"/>
        <v>0</v>
      </c>
      <c r="GT36">
        <v>0</v>
      </c>
      <c r="GU36">
        <v>1</v>
      </c>
      <c r="GV36">
        <v>0</v>
      </c>
      <c r="GW36">
        <v>0</v>
      </c>
      <c r="GX36">
        <f t="shared" si="47"/>
        <v>0</v>
      </c>
    </row>
    <row r="38" spans="1:206" x14ac:dyDescent="0.2">
      <c r="A38" s="2">
        <v>51</v>
      </c>
      <c r="B38" s="2">
        <f>B24</f>
        <v>1</v>
      </c>
      <c r="C38" s="2">
        <f>A24</f>
        <v>4</v>
      </c>
      <c r="D38" s="2">
        <f>ROW(A24)</f>
        <v>24</v>
      </c>
      <c r="E38" s="2"/>
      <c r="F38" s="2" t="str">
        <f>IF(F24&lt;&gt;"",F24,"")</f>
        <v>Новый раздел</v>
      </c>
      <c r="G38" s="2" t="str">
        <f>IF(G24&lt;&gt;"",G24,"")</f>
        <v>1. Ремонт входных групп</v>
      </c>
      <c r="H38" s="2"/>
      <c r="I38" s="2"/>
      <c r="J38" s="2"/>
      <c r="K38" s="2"/>
      <c r="L38" s="2"/>
      <c r="M38" s="2"/>
      <c r="N38" s="2"/>
      <c r="O38" s="2">
        <f t="shared" ref="O38:T38" si="48">ROUND(AB38,2)</f>
        <v>32768.89</v>
      </c>
      <c r="P38" s="2">
        <f t="shared" si="48"/>
        <v>27773.46</v>
      </c>
      <c r="Q38" s="2">
        <f t="shared" si="48"/>
        <v>774.36</v>
      </c>
      <c r="R38" s="2">
        <f t="shared" si="48"/>
        <v>383.08</v>
      </c>
      <c r="S38" s="2">
        <f t="shared" si="48"/>
        <v>4221.07</v>
      </c>
      <c r="T38" s="2">
        <f t="shared" si="48"/>
        <v>0</v>
      </c>
      <c r="U38" s="2">
        <f>AH38</f>
        <v>20.070000239999999</v>
      </c>
      <c r="V38" s="2">
        <f>AI38</f>
        <v>1.1968649999999998</v>
      </c>
      <c r="W38" s="2">
        <f>ROUND(AJ38,2)</f>
        <v>2.48</v>
      </c>
      <c r="X38" s="2">
        <f>ROUND(AK38,2)</f>
        <v>3888.48</v>
      </c>
      <c r="Y38" s="2">
        <f>ROUND(AL38,2)</f>
        <v>1932.25</v>
      </c>
      <c r="Z38" s="2"/>
      <c r="AA38" s="2"/>
      <c r="AB38" s="2">
        <f>ROUND(SUMIF(AA28:AA36,"=42559044",O28:O36),2)</f>
        <v>32768.89</v>
      </c>
      <c r="AC38" s="2">
        <f>ROUND(SUMIF(AA28:AA36,"=42559044",P28:P36),2)</f>
        <v>27773.46</v>
      </c>
      <c r="AD38" s="2">
        <f>ROUND(SUMIF(AA28:AA36,"=42559044",Q28:Q36),2)</f>
        <v>774.36</v>
      </c>
      <c r="AE38" s="2">
        <f>ROUND(SUMIF(AA28:AA36,"=42559044",R28:R36),2)</f>
        <v>383.08</v>
      </c>
      <c r="AF38" s="2">
        <f>ROUND(SUMIF(AA28:AA36,"=42559044",S28:S36),2)</f>
        <v>4221.07</v>
      </c>
      <c r="AG38" s="2">
        <f>ROUND(SUMIF(AA28:AA36,"=42559044",T28:T36),2)</f>
        <v>0</v>
      </c>
      <c r="AH38" s="2">
        <f>SUMIF(AA28:AA36,"=42559044",U28:U36)</f>
        <v>20.070000239999999</v>
      </c>
      <c r="AI38" s="2">
        <f>SUMIF(AA28:AA36,"=42559044",V28:V36)</f>
        <v>1.1968649999999998</v>
      </c>
      <c r="AJ38" s="2">
        <f>ROUND(SUMIF(AA28:AA36,"=42559044",W28:W36),2)</f>
        <v>2.48</v>
      </c>
      <c r="AK38" s="2">
        <f>ROUND(SUMIF(AA28:AA36,"=42559044",X28:X36),2)</f>
        <v>3888.48</v>
      </c>
      <c r="AL38" s="2">
        <f>ROUND(SUMIF(AA28:AA36,"=42559044",Y28:Y36),2)</f>
        <v>1932.25</v>
      </c>
      <c r="AM38" s="2"/>
      <c r="AN38" s="2"/>
      <c r="AO38" s="2">
        <f t="shared" ref="AO38:AZ38" si="49">ROUND(BB38,2)</f>
        <v>0</v>
      </c>
      <c r="AP38" s="2">
        <f t="shared" si="49"/>
        <v>0</v>
      </c>
      <c r="AQ38" s="2">
        <f t="shared" si="49"/>
        <v>0</v>
      </c>
      <c r="AR38" s="2">
        <f t="shared" si="49"/>
        <v>38589.620000000003</v>
      </c>
      <c r="AS38" s="2">
        <f t="shared" si="49"/>
        <v>38589.620000000003</v>
      </c>
      <c r="AT38" s="2">
        <f t="shared" si="49"/>
        <v>0</v>
      </c>
      <c r="AU38" s="2">
        <f t="shared" si="49"/>
        <v>0</v>
      </c>
      <c r="AV38" s="2">
        <f t="shared" si="49"/>
        <v>27773.46</v>
      </c>
      <c r="AW38" s="2">
        <f t="shared" si="49"/>
        <v>27773.46</v>
      </c>
      <c r="AX38" s="2">
        <f t="shared" si="49"/>
        <v>0</v>
      </c>
      <c r="AY38" s="2">
        <f t="shared" si="49"/>
        <v>27773.46</v>
      </c>
      <c r="AZ38" s="2">
        <f t="shared" si="49"/>
        <v>0</v>
      </c>
      <c r="BA38" s="2"/>
      <c r="BB38" s="2">
        <f>ROUND(SUMIF(AA28:AA36,"=42559044",FQ28:FQ36),2)</f>
        <v>0</v>
      </c>
      <c r="BC38" s="2">
        <f>ROUND(SUMIF(AA28:AA36,"=42559044",FR28:FR36),2)</f>
        <v>0</v>
      </c>
      <c r="BD38" s="2">
        <f>ROUND(SUMIF(AA28:AA36,"=42559044",GL28:GL36),2)</f>
        <v>0</v>
      </c>
      <c r="BE38" s="2">
        <f>ROUND(SUMIF(AA28:AA36,"=42559044",GM28:GM36),2)</f>
        <v>38589.620000000003</v>
      </c>
      <c r="BF38" s="2">
        <f>ROUND(SUMIF(AA28:AA36,"=42559044",GN28:GN36),2)</f>
        <v>38589.620000000003</v>
      </c>
      <c r="BG38" s="2">
        <f>ROUND(SUMIF(AA28:AA36,"=42559044",GO28:GO36),2)</f>
        <v>0</v>
      </c>
      <c r="BH38" s="2">
        <f>ROUND(SUMIF(AA28:AA36,"=42559044",GP28:GP36),2)</f>
        <v>0</v>
      </c>
      <c r="BI38" s="2">
        <f>AC38-BB38</f>
        <v>27773.46</v>
      </c>
      <c r="BJ38" s="2">
        <f>AC38-BC38</f>
        <v>27773.46</v>
      </c>
      <c r="BK38" s="2">
        <f>BB38-BD38</f>
        <v>0</v>
      </c>
      <c r="BL38" s="2">
        <f>AC38-BB38-BC38+BD38</f>
        <v>27773.46</v>
      </c>
      <c r="BM38" s="2">
        <f>BC38-BD38</f>
        <v>0</v>
      </c>
      <c r="BN38" s="2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>
        <v>0</v>
      </c>
    </row>
    <row r="40" spans="1:206" x14ac:dyDescent="0.2">
      <c r="A40" s="4">
        <v>50</v>
      </c>
      <c r="B40" s="4">
        <v>0</v>
      </c>
      <c r="C40" s="4">
        <v>0</v>
      </c>
      <c r="D40" s="4">
        <v>1</v>
      </c>
      <c r="E40" s="4">
        <v>201</v>
      </c>
      <c r="F40" s="4">
        <f>ROUND(Source!O38,O40)</f>
        <v>32768.89</v>
      </c>
      <c r="G40" s="4" t="s">
        <v>419</v>
      </c>
      <c r="H40" s="4" t="s">
        <v>420</v>
      </c>
      <c r="I40" s="4"/>
      <c r="J40" s="4"/>
      <c r="K40" s="4">
        <v>201</v>
      </c>
      <c r="L40" s="4">
        <v>1</v>
      </c>
      <c r="M40" s="4">
        <v>3</v>
      </c>
      <c r="N40" s="4" t="s">
        <v>349</v>
      </c>
      <c r="O40" s="4">
        <v>2</v>
      </c>
      <c r="P40" s="4"/>
    </row>
    <row r="41" spans="1:206" x14ac:dyDescent="0.2">
      <c r="A41" s="4">
        <v>50</v>
      </c>
      <c r="B41" s="4">
        <v>0</v>
      </c>
      <c r="C41" s="4">
        <v>0</v>
      </c>
      <c r="D41" s="4">
        <v>1</v>
      </c>
      <c r="E41" s="4">
        <v>202</v>
      </c>
      <c r="F41" s="4">
        <f>ROUND(Source!P38,O41)</f>
        <v>27773.46</v>
      </c>
      <c r="G41" s="4" t="s">
        <v>421</v>
      </c>
      <c r="H41" s="4" t="s">
        <v>422</v>
      </c>
      <c r="I41" s="4"/>
      <c r="J41" s="4"/>
      <c r="K41" s="4">
        <v>202</v>
      </c>
      <c r="L41" s="4">
        <v>2</v>
      </c>
      <c r="M41" s="4">
        <v>3</v>
      </c>
      <c r="N41" s="4" t="s">
        <v>349</v>
      </c>
      <c r="O41" s="4">
        <v>2</v>
      </c>
      <c r="P41" s="4"/>
    </row>
    <row r="42" spans="1:206" x14ac:dyDescent="0.2">
      <c r="A42" s="4">
        <v>50</v>
      </c>
      <c r="B42" s="4">
        <v>0</v>
      </c>
      <c r="C42" s="4">
        <v>0</v>
      </c>
      <c r="D42" s="4">
        <v>1</v>
      </c>
      <c r="E42" s="4">
        <v>222</v>
      </c>
      <c r="F42" s="4">
        <f>ROUND(Source!AO38,O42)</f>
        <v>0</v>
      </c>
      <c r="G42" s="4" t="s">
        <v>423</v>
      </c>
      <c r="H42" s="4" t="s">
        <v>424</v>
      </c>
      <c r="I42" s="4"/>
      <c r="J42" s="4"/>
      <c r="K42" s="4">
        <v>222</v>
      </c>
      <c r="L42" s="4">
        <v>3</v>
      </c>
      <c r="M42" s="4">
        <v>3</v>
      </c>
      <c r="N42" s="4" t="s">
        <v>349</v>
      </c>
      <c r="O42" s="4">
        <v>2</v>
      </c>
      <c r="P42" s="4"/>
    </row>
    <row r="43" spans="1:206" x14ac:dyDescent="0.2">
      <c r="A43" s="4">
        <v>50</v>
      </c>
      <c r="B43" s="4">
        <v>0</v>
      </c>
      <c r="C43" s="4">
        <v>0</v>
      </c>
      <c r="D43" s="4">
        <v>1</v>
      </c>
      <c r="E43" s="4">
        <v>225</v>
      </c>
      <c r="F43" s="4">
        <f>ROUND(Source!AV38,O43)</f>
        <v>27773.46</v>
      </c>
      <c r="G43" s="4" t="s">
        <v>425</v>
      </c>
      <c r="H43" s="4" t="s">
        <v>426</v>
      </c>
      <c r="I43" s="4"/>
      <c r="J43" s="4"/>
      <c r="K43" s="4">
        <v>225</v>
      </c>
      <c r="L43" s="4">
        <v>4</v>
      </c>
      <c r="M43" s="4">
        <v>3</v>
      </c>
      <c r="N43" s="4" t="s">
        <v>349</v>
      </c>
      <c r="O43" s="4">
        <v>2</v>
      </c>
      <c r="P43" s="4"/>
    </row>
    <row r="44" spans="1:206" x14ac:dyDescent="0.2">
      <c r="A44" s="4">
        <v>50</v>
      </c>
      <c r="B44" s="4">
        <v>0</v>
      </c>
      <c r="C44" s="4">
        <v>0</v>
      </c>
      <c r="D44" s="4">
        <v>1</v>
      </c>
      <c r="E44" s="4">
        <v>226</v>
      </c>
      <c r="F44" s="4">
        <f>ROUND(Source!AW38,O44)</f>
        <v>27773.46</v>
      </c>
      <c r="G44" s="4" t="s">
        <v>427</v>
      </c>
      <c r="H44" s="4" t="s">
        <v>428</v>
      </c>
      <c r="I44" s="4"/>
      <c r="J44" s="4"/>
      <c r="K44" s="4">
        <v>226</v>
      </c>
      <c r="L44" s="4">
        <v>5</v>
      </c>
      <c r="M44" s="4">
        <v>3</v>
      </c>
      <c r="N44" s="4" t="s">
        <v>349</v>
      </c>
      <c r="O44" s="4">
        <v>2</v>
      </c>
      <c r="P44" s="4"/>
    </row>
    <row r="45" spans="1:206" x14ac:dyDescent="0.2">
      <c r="A45" s="4">
        <v>50</v>
      </c>
      <c r="B45" s="4">
        <v>0</v>
      </c>
      <c r="C45" s="4">
        <v>0</v>
      </c>
      <c r="D45" s="4">
        <v>1</v>
      </c>
      <c r="E45" s="4">
        <v>227</v>
      </c>
      <c r="F45" s="4">
        <f>ROUND(Source!AX38,O45)</f>
        <v>0</v>
      </c>
      <c r="G45" s="4" t="s">
        <v>429</v>
      </c>
      <c r="H45" s="4" t="s">
        <v>430</v>
      </c>
      <c r="I45" s="4"/>
      <c r="J45" s="4"/>
      <c r="K45" s="4">
        <v>227</v>
      </c>
      <c r="L45" s="4">
        <v>6</v>
      </c>
      <c r="M45" s="4">
        <v>3</v>
      </c>
      <c r="N45" s="4" t="s">
        <v>349</v>
      </c>
      <c r="O45" s="4">
        <v>2</v>
      </c>
      <c r="P45" s="4"/>
    </row>
    <row r="46" spans="1:206" x14ac:dyDescent="0.2">
      <c r="A46" s="4">
        <v>50</v>
      </c>
      <c r="B46" s="4">
        <v>0</v>
      </c>
      <c r="C46" s="4">
        <v>0</v>
      </c>
      <c r="D46" s="4">
        <v>1</v>
      </c>
      <c r="E46" s="4">
        <v>228</v>
      </c>
      <c r="F46" s="4">
        <f>ROUND(Source!AY38,O46)</f>
        <v>27773.46</v>
      </c>
      <c r="G46" s="4" t="s">
        <v>431</v>
      </c>
      <c r="H46" s="4" t="s">
        <v>432</v>
      </c>
      <c r="I46" s="4"/>
      <c r="J46" s="4"/>
      <c r="K46" s="4">
        <v>228</v>
      </c>
      <c r="L46" s="4">
        <v>7</v>
      </c>
      <c r="M46" s="4">
        <v>3</v>
      </c>
      <c r="N46" s="4" t="s">
        <v>349</v>
      </c>
      <c r="O46" s="4">
        <v>2</v>
      </c>
      <c r="P46" s="4"/>
    </row>
    <row r="47" spans="1:206" x14ac:dyDescent="0.2">
      <c r="A47" s="4">
        <v>50</v>
      </c>
      <c r="B47" s="4">
        <v>0</v>
      </c>
      <c r="C47" s="4">
        <v>0</v>
      </c>
      <c r="D47" s="4">
        <v>1</v>
      </c>
      <c r="E47" s="4">
        <v>216</v>
      </c>
      <c r="F47" s="4">
        <f>ROUND(Source!AP38,O47)</f>
        <v>0</v>
      </c>
      <c r="G47" s="4" t="s">
        <v>433</v>
      </c>
      <c r="H47" s="4" t="s">
        <v>434</v>
      </c>
      <c r="I47" s="4"/>
      <c r="J47" s="4"/>
      <c r="K47" s="4">
        <v>216</v>
      </c>
      <c r="L47" s="4">
        <v>8</v>
      </c>
      <c r="M47" s="4">
        <v>3</v>
      </c>
      <c r="N47" s="4" t="s">
        <v>349</v>
      </c>
      <c r="O47" s="4">
        <v>2</v>
      </c>
      <c r="P47" s="4"/>
    </row>
    <row r="48" spans="1:206" x14ac:dyDescent="0.2">
      <c r="A48" s="4">
        <v>50</v>
      </c>
      <c r="B48" s="4">
        <v>0</v>
      </c>
      <c r="C48" s="4">
        <v>0</v>
      </c>
      <c r="D48" s="4">
        <v>1</v>
      </c>
      <c r="E48" s="4">
        <v>223</v>
      </c>
      <c r="F48" s="4">
        <f>ROUND(Source!AQ38,O48)</f>
        <v>0</v>
      </c>
      <c r="G48" s="4" t="s">
        <v>435</v>
      </c>
      <c r="H48" s="4" t="s">
        <v>436</v>
      </c>
      <c r="I48" s="4"/>
      <c r="J48" s="4"/>
      <c r="K48" s="4">
        <v>223</v>
      </c>
      <c r="L48" s="4">
        <v>9</v>
      </c>
      <c r="M48" s="4">
        <v>3</v>
      </c>
      <c r="N48" s="4" t="s">
        <v>349</v>
      </c>
      <c r="O48" s="4">
        <v>2</v>
      </c>
      <c r="P48" s="4"/>
    </row>
    <row r="49" spans="1:88" x14ac:dyDescent="0.2">
      <c r="A49" s="4">
        <v>50</v>
      </c>
      <c r="B49" s="4">
        <v>0</v>
      </c>
      <c r="C49" s="4">
        <v>0</v>
      </c>
      <c r="D49" s="4">
        <v>1</v>
      </c>
      <c r="E49" s="4">
        <v>229</v>
      </c>
      <c r="F49" s="4">
        <f>ROUND(Source!AZ38,O49)</f>
        <v>0</v>
      </c>
      <c r="G49" s="4" t="s">
        <v>437</v>
      </c>
      <c r="H49" s="4" t="s">
        <v>438</v>
      </c>
      <c r="I49" s="4"/>
      <c r="J49" s="4"/>
      <c r="K49" s="4">
        <v>229</v>
      </c>
      <c r="L49" s="4">
        <v>10</v>
      </c>
      <c r="M49" s="4">
        <v>3</v>
      </c>
      <c r="N49" s="4" t="s">
        <v>349</v>
      </c>
      <c r="O49" s="4">
        <v>2</v>
      </c>
      <c r="P49" s="4"/>
    </row>
    <row r="50" spans="1:88" x14ac:dyDescent="0.2">
      <c r="A50" s="4">
        <v>50</v>
      </c>
      <c r="B50" s="4">
        <v>0</v>
      </c>
      <c r="C50" s="4">
        <v>0</v>
      </c>
      <c r="D50" s="4">
        <v>1</v>
      </c>
      <c r="E50" s="4">
        <v>203</v>
      </c>
      <c r="F50" s="4">
        <f>ROUND(Source!Q38,O50)</f>
        <v>774.36</v>
      </c>
      <c r="G50" s="4" t="s">
        <v>439</v>
      </c>
      <c r="H50" s="4" t="s">
        <v>440</v>
      </c>
      <c r="I50" s="4"/>
      <c r="J50" s="4"/>
      <c r="K50" s="4">
        <v>203</v>
      </c>
      <c r="L50" s="4">
        <v>11</v>
      </c>
      <c r="M50" s="4">
        <v>3</v>
      </c>
      <c r="N50" s="4" t="s">
        <v>349</v>
      </c>
      <c r="O50" s="4">
        <v>2</v>
      </c>
      <c r="P50" s="4"/>
    </row>
    <row r="51" spans="1:88" x14ac:dyDescent="0.2">
      <c r="A51" s="4">
        <v>50</v>
      </c>
      <c r="B51" s="4">
        <v>0</v>
      </c>
      <c r="C51" s="4">
        <v>0</v>
      </c>
      <c r="D51" s="4">
        <v>1</v>
      </c>
      <c r="E51" s="4">
        <v>204</v>
      </c>
      <c r="F51" s="4">
        <f>ROUND(Source!R38,O51)</f>
        <v>383.08</v>
      </c>
      <c r="G51" s="4" t="s">
        <v>441</v>
      </c>
      <c r="H51" s="4" t="s">
        <v>442</v>
      </c>
      <c r="I51" s="4"/>
      <c r="J51" s="4"/>
      <c r="K51" s="4">
        <v>204</v>
      </c>
      <c r="L51" s="4">
        <v>12</v>
      </c>
      <c r="M51" s="4">
        <v>3</v>
      </c>
      <c r="N51" s="4" t="s">
        <v>349</v>
      </c>
      <c r="O51" s="4">
        <v>2</v>
      </c>
      <c r="P51" s="4"/>
    </row>
    <row r="52" spans="1:88" x14ac:dyDescent="0.2">
      <c r="A52" s="4">
        <v>50</v>
      </c>
      <c r="B52" s="4">
        <v>0</v>
      </c>
      <c r="C52" s="4">
        <v>0</v>
      </c>
      <c r="D52" s="4">
        <v>1</v>
      </c>
      <c r="E52" s="4">
        <v>205</v>
      </c>
      <c r="F52" s="4">
        <f>ROUND(Source!S38,O52)</f>
        <v>4221.07</v>
      </c>
      <c r="G52" s="4" t="s">
        <v>443</v>
      </c>
      <c r="H52" s="4" t="s">
        <v>444</v>
      </c>
      <c r="I52" s="4"/>
      <c r="J52" s="4"/>
      <c r="K52" s="4">
        <v>205</v>
      </c>
      <c r="L52" s="4">
        <v>13</v>
      </c>
      <c r="M52" s="4">
        <v>3</v>
      </c>
      <c r="N52" s="4" t="s">
        <v>349</v>
      </c>
      <c r="O52" s="4">
        <v>2</v>
      </c>
      <c r="P52" s="4"/>
    </row>
    <row r="53" spans="1:88" x14ac:dyDescent="0.2">
      <c r="A53" s="4">
        <v>50</v>
      </c>
      <c r="B53" s="4">
        <v>0</v>
      </c>
      <c r="C53" s="4">
        <v>0</v>
      </c>
      <c r="D53" s="4">
        <v>1</v>
      </c>
      <c r="E53" s="4">
        <v>214</v>
      </c>
      <c r="F53" s="4">
        <f>ROUND(Source!AS38,O53)</f>
        <v>38589.620000000003</v>
      </c>
      <c r="G53" s="4" t="s">
        <v>445</v>
      </c>
      <c r="H53" s="4" t="s">
        <v>446</v>
      </c>
      <c r="I53" s="4"/>
      <c r="J53" s="4"/>
      <c r="K53" s="4">
        <v>214</v>
      </c>
      <c r="L53" s="4">
        <v>14</v>
      </c>
      <c r="M53" s="4">
        <v>3</v>
      </c>
      <c r="N53" s="4" t="s">
        <v>349</v>
      </c>
      <c r="O53" s="4">
        <v>2</v>
      </c>
      <c r="P53" s="4"/>
    </row>
    <row r="54" spans="1:88" x14ac:dyDescent="0.2">
      <c r="A54" s="4">
        <v>50</v>
      </c>
      <c r="B54" s="4">
        <v>0</v>
      </c>
      <c r="C54" s="4">
        <v>0</v>
      </c>
      <c r="D54" s="4">
        <v>1</v>
      </c>
      <c r="E54" s="4">
        <v>215</v>
      </c>
      <c r="F54" s="4">
        <f>ROUND(Source!AT38,O54)</f>
        <v>0</v>
      </c>
      <c r="G54" s="4" t="s">
        <v>447</v>
      </c>
      <c r="H54" s="4" t="s">
        <v>448</v>
      </c>
      <c r="I54" s="4"/>
      <c r="J54" s="4"/>
      <c r="K54" s="4">
        <v>215</v>
      </c>
      <c r="L54" s="4">
        <v>15</v>
      </c>
      <c r="M54" s="4">
        <v>3</v>
      </c>
      <c r="N54" s="4" t="s">
        <v>349</v>
      </c>
      <c r="O54" s="4">
        <v>2</v>
      </c>
      <c r="P54" s="4"/>
    </row>
    <row r="55" spans="1:88" x14ac:dyDescent="0.2">
      <c r="A55" s="4">
        <v>50</v>
      </c>
      <c r="B55" s="4">
        <v>0</v>
      </c>
      <c r="C55" s="4">
        <v>0</v>
      </c>
      <c r="D55" s="4">
        <v>1</v>
      </c>
      <c r="E55" s="4">
        <v>217</v>
      </c>
      <c r="F55" s="4">
        <f>ROUND(Source!AU38,O55)</f>
        <v>0</v>
      </c>
      <c r="G55" s="4" t="s">
        <v>449</v>
      </c>
      <c r="H55" s="4" t="s">
        <v>450</v>
      </c>
      <c r="I55" s="4"/>
      <c r="J55" s="4"/>
      <c r="K55" s="4">
        <v>217</v>
      </c>
      <c r="L55" s="4">
        <v>16</v>
      </c>
      <c r="M55" s="4">
        <v>3</v>
      </c>
      <c r="N55" s="4" t="s">
        <v>349</v>
      </c>
      <c r="O55" s="4">
        <v>2</v>
      </c>
      <c r="P55" s="4"/>
    </row>
    <row r="56" spans="1:88" x14ac:dyDescent="0.2">
      <c r="A56" s="4">
        <v>50</v>
      </c>
      <c r="B56" s="4">
        <v>0</v>
      </c>
      <c r="C56" s="4">
        <v>0</v>
      </c>
      <c r="D56" s="4">
        <v>1</v>
      </c>
      <c r="E56" s="4">
        <v>206</v>
      </c>
      <c r="F56" s="4">
        <f>ROUND(Source!T38,O56)</f>
        <v>0</v>
      </c>
      <c r="G56" s="4" t="s">
        <v>451</v>
      </c>
      <c r="H56" s="4" t="s">
        <v>452</v>
      </c>
      <c r="I56" s="4"/>
      <c r="J56" s="4"/>
      <c r="K56" s="4">
        <v>206</v>
      </c>
      <c r="L56" s="4">
        <v>17</v>
      </c>
      <c r="M56" s="4">
        <v>3</v>
      </c>
      <c r="N56" s="4" t="s">
        <v>349</v>
      </c>
      <c r="O56" s="4">
        <v>2</v>
      </c>
      <c r="P56" s="4"/>
    </row>
    <row r="57" spans="1:88" x14ac:dyDescent="0.2">
      <c r="A57" s="4">
        <v>50</v>
      </c>
      <c r="B57" s="4">
        <v>0</v>
      </c>
      <c r="C57" s="4">
        <v>0</v>
      </c>
      <c r="D57" s="4">
        <v>1</v>
      </c>
      <c r="E57" s="4">
        <v>207</v>
      </c>
      <c r="F57" s="4">
        <f>Source!U38</f>
        <v>20.070000239999999</v>
      </c>
      <c r="G57" s="4" t="s">
        <v>453</v>
      </c>
      <c r="H57" s="4" t="s">
        <v>454</v>
      </c>
      <c r="I57" s="4"/>
      <c r="J57" s="4"/>
      <c r="K57" s="4">
        <v>207</v>
      </c>
      <c r="L57" s="4">
        <v>18</v>
      </c>
      <c r="M57" s="4">
        <v>3</v>
      </c>
      <c r="N57" s="4" t="s">
        <v>349</v>
      </c>
      <c r="O57" s="4">
        <v>-1</v>
      </c>
      <c r="P57" s="4"/>
    </row>
    <row r="58" spans="1:88" x14ac:dyDescent="0.2">
      <c r="A58" s="4">
        <v>50</v>
      </c>
      <c r="B58" s="4">
        <v>0</v>
      </c>
      <c r="C58" s="4">
        <v>0</v>
      </c>
      <c r="D58" s="4">
        <v>1</v>
      </c>
      <c r="E58" s="4">
        <v>208</v>
      </c>
      <c r="F58" s="4">
        <f>Source!V38</f>
        <v>1.1968649999999998</v>
      </c>
      <c r="G58" s="4" t="s">
        <v>455</v>
      </c>
      <c r="H58" s="4" t="s">
        <v>456</v>
      </c>
      <c r="I58" s="4"/>
      <c r="J58" s="4"/>
      <c r="K58" s="4">
        <v>208</v>
      </c>
      <c r="L58" s="4">
        <v>19</v>
      </c>
      <c r="M58" s="4">
        <v>3</v>
      </c>
      <c r="N58" s="4" t="s">
        <v>349</v>
      </c>
      <c r="O58" s="4">
        <v>-1</v>
      </c>
      <c r="P58" s="4"/>
    </row>
    <row r="59" spans="1:88" x14ac:dyDescent="0.2">
      <c r="A59" s="4">
        <v>50</v>
      </c>
      <c r="B59" s="4">
        <v>0</v>
      </c>
      <c r="C59" s="4">
        <v>0</v>
      </c>
      <c r="D59" s="4">
        <v>1</v>
      </c>
      <c r="E59" s="4">
        <v>209</v>
      </c>
      <c r="F59" s="4">
        <f>ROUND(Source!W38,O59)</f>
        <v>2.48</v>
      </c>
      <c r="G59" s="4" t="s">
        <v>457</v>
      </c>
      <c r="H59" s="4" t="s">
        <v>458</v>
      </c>
      <c r="I59" s="4"/>
      <c r="J59" s="4"/>
      <c r="K59" s="4">
        <v>209</v>
      </c>
      <c r="L59" s="4">
        <v>20</v>
      </c>
      <c r="M59" s="4">
        <v>3</v>
      </c>
      <c r="N59" s="4" t="s">
        <v>349</v>
      </c>
      <c r="O59" s="4">
        <v>2</v>
      </c>
      <c r="P59" s="4"/>
    </row>
    <row r="60" spans="1:88" x14ac:dyDescent="0.2">
      <c r="A60" s="4">
        <v>50</v>
      </c>
      <c r="B60" s="4">
        <v>0</v>
      </c>
      <c r="C60" s="4">
        <v>0</v>
      </c>
      <c r="D60" s="4">
        <v>1</v>
      </c>
      <c r="E60" s="4">
        <v>210</v>
      </c>
      <c r="F60" s="4">
        <f>ROUND(Source!X38,O60)</f>
        <v>3888.48</v>
      </c>
      <c r="G60" s="4" t="s">
        <v>459</v>
      </c>
      <c r="H60" s="4" t="s">
        <v>460</v>
      </c>
      <c r="I60" s="4"/>
      <c r="J60" s="4"/>
      <c r="K60" s="4">
        <v>210</v>
      </c>
      <c r="L60" s="4">
        <v>21</v>
      </c>
      <c r="M60" s="4">
        <v>3</v>
      </c>
      <c r="N60" s="4" t="s">
        <v>349</v>
      </c>
      <c r="O60" s="4">
        <v>2</v>
      </c>
      <c r="P60" s="4"/>
    </row>
    <row r="61" spans="1:88" x14ac:dyDescent="0.2">
      <c r="A61" s="4">
        <v>50</v>
      </c>
      <c r="B61" s="4">
        <v>0</v>
      </c>
      <c r="C61" s="4">
        <v>0</v>
      </c>
      <c r="D61" s="4">
        <v>1</v>
      </c>
      <c r="E61" s="4">
        <v>211</v>
      </c>
      <c r="F61" s="4">
        <f>ROUND(Source!Y38,O61)</f>
        <v>1932.25</v>
      </c>
      <c r="G61" s="4" t="s">
        <v>461</v>
      </c>
      <c r="H61" s="4" t="s">
        <v>462</v>
      </c>
      <c r="I61" s="4"/>
      <c r="J61" s="4"/>
      <c r="K61" s="4">
        <v>211</v>
      </c>
      <c r="L61" s="4">
        <v>22</v>
      </c>
      <c r="M61" s="4">
        <v>3</v>
      </c>
      <c r="N61" s="4" t="s">
        <v>349</v>
      </c>
      <c r="O61" s="4">
        <v>2</v>
      </c>
      <c r="P61" s="4"/>
    </row>
    <row r="62" spans="1:88" x14ac:dyDescent="0.2">
      <c r="A62" s="4">
        <v>50</v>
      </c>
      <c r="B62" s="4">
        <v>0</v>
      </c>
      <c r="C62" s="4">
        <v>0</v>
      </c>
      <c r="D62" s="4">
        <v>1</v>
      </c>
      <c r="E62" s="4">
        <v>224</v>
      </c>
      <c r="F62" s="4">
        <f>ROUND(Source!AR38,O62)</f>
        <v>38589.620000000003</v>
      </c>
      <c r="G62" s="4" t="s">
        <v>463</v>
      </c>
      <c r="H62" s="4" t="s">
        <v>464</v>
      </c>
      <c r="I62" s="4"/>
      <c r="J62" s="4"/>
      <c r="K62" s="4">
        <v>224</v>
      </c>
      <c r="L62" s="4">
        <v>23</v>
      </c>
      <c r="M62" s="4">
        <v>3</v>
      </c>
      <c r="N62" s="4" t="s">
        <v>349</v>
      </c>
      <c r="O62" s="4">
        <v>2</v>
      </c>
      <c r="P62" s="4"/>
    </row>
    <row r="64" spans="1:88" x14ac:dyDescent="0.2">
      <c r="A64" s="1">
        <v>4</v>
      </c>
      <c r="B64" s="1">
        <v>1</v>
      </c>
      <c r="C64" s="1"/>
      <c r="D64" s="1">
        <f>ROW(A86)</f>
        <v>86</v>
      </c>
      <c r="E64" s="1"/>
      <c r="F64" s="1" t="s">
        <v>358</v>
      </c>
      <c r="G64" s="1" t="s">
        <v>465</v>
      </c>
      <c r="H64" s="1" t="s">
        <v>349</v>
      </c>
      <c r="I64" s="1">
        <v>0</v>
      </c>
      <c r="J64" s="1"/>
      <c r="K64" s="1">
        <v>0</v>
      </c>
      <c r="L64" s="1"/>
      <c r="M64" s="1"/>
      <c r="N64" s="1"/>
      <c r="O64" s="1"/>
      <c r="P64" s="1"/>
      <c r="Q64" s="1"/>
      <c r="R64" s="1"/>
      <c r="S64" s="1"/>
      <c r="T64" s="1"/>
      <c r="U64" s="1" t="s">
        <v>349</v>
      </c>
      <c r="V64" s="1">
        <v>0</v>
      </c>
      <c r="W64" s="1"/>
      <c r="X64" s="1"/>
      <c r="Y64" s="1"/>
      <c r="Z64" s="1"/>
      <c r="AA64" s="1"/>
      <c r="AB64" s="1" t="s">
        <v>349</v>
      </c>
      <c r="AC64" s="1" t="s">
        <v>349</v>
      </c>
      <c r="AD64" s="1" t="s">
        <v>349</v>
      </c>
      <c r="AE64" s="1" t="s">
        <v>349</v>
      </c>
      <c r="AF64" s="1" t="s">
        <v>349</v>
      </c>
      <c r="AG64" s="1" t="s">
        <v>349</v>
      </c>
      <c r="AH64" s="1"/>
      <c r="AI64" s="1"/>
      <c r="AJ64" s="1"/>
      <c r="AK64" s="1"/>
      <c r="AL64" s="1"/>
      <c r="AM64" s="1"/>
      <c r="AN64" s="1"/>
      <c r="AO64" s="1"/>
      <c r="AP64" s="1" t="s">
        <v>349</v>
      </c>
      <c r="AQ64" s="1" t="s">
        <v>349</v>
      </c>
      <c r="AR64" s="1" t="s">
        <v>349</v>
      </c>
      <c r="AS64" s="1"/>
      <c r="AT64" s="1"/>
      <c r="AU64" s="1"/>
      <c r="AV64" s="1"/>
      <c r="AW64" s="1"/>
      <c r="AX64" s="1"/>
      <c r="AY64" s="1"/>
      <c r="AZ64" s="1" t="s">
        <v>349</v>
      </c>
      <c r="BA64" s="1"/>
      <c r="BB64" s="1" t="s">
        <v>349</v>
      </c>
      <c r="BC64" s="1" t="s">
        <v>349</v>
      </c>
      <c r="BD64" s="1" t="s">
        <v>349</v>
      </c>
      <c r="BE64" s="1" t="s">
        <v>349</v>
      </c>
      <c r="BF64" s="1" t="s">
        <v>349</v>
      </c>
      <c r="BG64" s="1" t="s">
        <v>349</v>
      </c>
      <c r="BH64" s="1" t="s">
        <v>349</v>
      </c>
      <c r="BI64" s="1" t="s">
        <v>349</v>
      </c>
      <c r="BJ64" s="1" t="s">
        <v>349</v>
      </c>
      <c r="BK64" s="1" t="s">
        <v>349</v>
      </c>
      <c r="BL64" s="1" t="s">
        <v>349</v>
      </c>
      <c r="BM64" s="1" t="s">
        <v>349</v>
      </c>
      <c r="BN64" s="1" t="s">
        <v>349</v>
      </c>
      <c r="BO64" s="1" t="s">
        <v>349</v>
      </c>
      <c r="BP64" s="1" t="s">
        <v>349</v>
      </c>
      <c r="BQ64" s="1"/>
      <c r="BR64" s="1"/>
      <c r="BS64" s="1"/>
      <c r="BT64" s="1"/>
      <c r="BU64" s="1"/>
      <c r="BV64" s="1"/>
      <c r="BW64" s="1"/>
      <c r="BX64" s="1">
        <v>0</v>
      </c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>
        <v>0</v>
      </c>
    </row>
    <row r="66" spans="1:206" x14ac:dyDescent="0.2">
      <c r="A66" s="2">
        <v>52</v>
      </c>
      <c r="B66" s="2">
        <f t="shared" ref="B66:G66" si="50">B86</f>
        <v>1</v>
      </c>
      <c r="C66" s="2">
        <f t="shared" si="50"/>
        <v>4</v>
      </c>
      <c r="D66" s="2">
        <f t="shared" si="50"/>
        <v>64</v>
      </c>
      <c r="E66" s="2">
        <f t="shared" si="50"/>
        <v>0</v>
      </c>
      <c r="F66" s="2" t="str">
        <f t="shared" si="50"/>
        <v>Новый раздел</v>
      </c>
      <c r="G66" s="2" t="str">
        <f t="shared" si="50"/>
        <v>2. Ремонт полов с восстановлением плиточного покрытия, ремонт стен и потолков, замена почтовых ящиков</v>
      </c>
      <c r="H66" s="2"/>
      <c r="I66" s="2"/>
      <c r="J66" s="2"/>
      <c r="K66" s="2"/>
      <c r="L66" s="2"/>
      <c r="M66" s="2"/>
      <c r="N66" s="2"/>
      <c r="O66" s="2">
        <f t="shared" ref="O66:AT66" si="51">O86</f>
        <v>77104.92</v>
      </c>
      <c r="P66" s="2">
        <f t="shared" si="51"/>
        <v>15340.87</v>
      </c>
      <c r="Q66" s="2">
        <f t="shared" si="51"/>
        <v>1718.37</v>
      </c>
      <c r="R66" s="2">
        <f t="shared" si="51"/>
        <v>812.58</v>
      </c>
      <c r="S66" s="2">
        <f t="shared" si="51"/>
        <v>60045.68</v>
      </c>
      <c r="T66" s="2">
        <f t="shared" si="51"/>
        <v>0</v>
      </c>
      <c r="U66" s="2">
        <f t="shared" si="51"/>
        <v>287.2537294</v>
      </c>
      <c r="V66" s="2">
        <f t="shared" si="51"/>
        <v>3.0057050000000003</v>
      </c>
      <c r="W66" s="2">
        <f t="shared" si="51"/>
        <v>0.28000000000000003</v>
      </c>
      <c r="X66" s="2">
        <f t="shared" si="51"/>
        <v>46414.41</v>
      </c>
      <c r="Y66" s="2">
        <f t="shared" si="51"/>
        <v>24245.31</v>
      </c>
      <c r="Z66" s="2">
        <f t="shared" si="51"/>
        <v>0</v>
      </c>
      <c r="AA66" s="2">
        <f t="shared" si="51"/>
        <v>0</v>
      </c>
      <c r="AB66" s="2">
        <f t="shared" si="51"/>
        <v>77104.92</v>
      </c>
      <c r="AC66" s="2">
        <f t="shared" si="51"/>
        <v>15340.87</v>
      </c>
      <c r="AD66" s="2">
        <f t="shared" si="51"/>
        <v>1718.37</v>
      </c>
      <c r="AE66" s="2">
        <f t="shared" si="51"/>
        <v>812.58</v>
      </c>
      <c r="AF66" s="2">
        <f t="shared" si="51"/>
        <v>60045.68</v>
      </c>
      <c r="AG66" s="2">
        <f t="shared" si="51"/>
        <v>0</v>
      </c>
      <c r="AH66" s="2">
        <f t="shared" si="51"/>
        <v>287.2537294</v>
      </c>
      <c r="AI66" s="2">
        <f t="shared" si="51"/>
        <v>3.0057050000000003</v>
      </c>
      <c r="AJ66" s="2">
        <f t="shared" si="51"/>
        <v>0.28000000000000003</v>
      </c>
      <c r="AK66" s="2">
        <f t="shared" si="51"/>
        <v>46414.41</v>
      </c>
      <c r="AL66" s="2">
        <f t="shared" si="51"/>
        <v>24245.31</v>
      </c>
      <c r="AM66" s="2">
        <f t="shared" si="51"/>
        <v>0</v>
      </c>
      <c r="AN66" s="2">
        <f t="shared" si="51"/>
        <v>0</v>
      </c>
      <c r="AO66" s="2">
        <f t="shared" si="51"/>
        <v>0</v>
      </c>
      <c r="AP66" s="2">
        <f t="shared" si="51"/>
        <v>0</v>
      </c>
      <c r="AQ66" s="2">
        <f t="shared" si="51"/>
        <v>0</v>
      </c>
      <c r="AR66" s="2">
        <f t="shared" si="51"/>
        <v>147764.64000000001</v>
      </c>
      <c r="AS66" s="2">
        <f t="shared" si="51"/>
        <v>147764.64000000001</v>
      </c>
      <c r="AT66" s="2">
        <f t="shared" si="51"/>
        <v>0</v>
      </c>
      <c r="AU66" s="2">
        <f t="shared" ref="AU66:BZ66" si="52">AU86</f>
        <v>0</v>
      </c>
      <c r="AV66" s="2">
        <f t="shared" si="52"/>
        <v>15340.87</v>
      </c>
      <c r="AW66" s="2">
        <f t="shared" si="52"/>
        <v>15340.87</v>
      </c>
      <c r="AX66" s="2">
        <f t="shared" si="52"/>
        <v>0</v>
      </c>
      <c r="AY66" s="2">
        <f t="shared" si="52"/>
        <v>15340.87</v>
      </c>
      <c r="AZ66" s="2">
        <f t="shared" si="52"/>
        <v>0</v>
      </c>
      <c r="BA66" s="2">
        <f t="shared" si="52"/>
        <v>0</v>
      </c>
      <c r="BB66" s="2">
        <f t="shared" si="52"/>
        <v>0</v>
      </c>
      <c r="BC66" s="2">
        <f t="shared" si="52"/>
        <v>0</v>
      </c>
      <c r="BD66" s="2">
        <f t="shared" si="52"/>
        <v>0</v>
      </c>
      <c r="BE66" s="2">
        <f t="shared" si="52"/>
        <v>147764.64000000001</v>
      </c>
      <c r="BF66" s="2">
        <f t="shared" si="52"/>
        <v>147764.64000000001</v>
      </c>
      <c r="BG66" s="2">
        <f t="shared" si="52"/>
        <v>0</v>
      </c>
      <c r="BH66" s="2">
        <f t="shared" si="52"/>
        <v>0</v>
      </c>
      <c r="BI66" s="2">
        <f t="shared" si="52"/>
        <v>15340.87</v>
      </c>
      <c r="BJ66" s="2">
        <f t="shared" si="52"/>
        <v>15340.87</v>
      </c>
      <c r="BK66" s="2">
        <f t="shared" si="52"/>
        <v>0</v>
      </c>
      <c r="BL66" s="2">
        <f t="shared" si="52"/>
        <v>15340.87</v>
      </c>
      <c r="BM66" s="2">
        <f t="shared" si="52"/>
        <v>0</v>
      </c>
      <c r="BN66" s="2">
        <f t="shared" si="52"/>
        <v>0</v>
      </c>
      <c r="BO66" s="3">
        <f t="shared" si="52"/>
        <v>0</v>
      </c>
      <c r="BP66" s="3">
        <f t="shared" si="52"/>
        <v>0</v>
      </c>
      <c r="BQ66" s="3">
        <f t="shared" si="52"/>
        <v>0</v>
      </c>
      <c r="BR66" s="3">
        <f t="shared" si="52"/>
        <v>0</v>
      </c>
      <c r="BS66" s="3">
        <f t="shared" si="52"/>
        <v>0</v>
      </c>
      <c r="BT66" s="3">
        <f t="shared" si="52"/>
        <v>0</v>
      </c>
      <c r="BU66" s="3">
        <f t="shared" si="52"/>
        <v>0</v>
      </c>
      <c r="BV66" s="3">
        <f t="shared" si="52"/>
        <v>0</v>
      </c>
      <c r="BW66" s="3">
        <f t="shared" si="52"/>
        <v>0</v>
      </c>
      <c r="BX66" s="3">
        <f t="shared" si="52"/>
        <v>0</v>
      </c>
      <c r="BY66" s="3">
        <f t="shared" si="52"/>
        <v>0</v>
      </c>
      <c r="BZ66" s="3">
        <f t="shared" si="52"/>
        <v>0</v>
      </c>
      <c r="CA66" s="3">
        <f t="shared" ref="CA66:DF66" si="53">CA86</f>
        <v>0</v>
      </c>
      <c r="CB66" s="3">
        <f t="shared" si="53"/>
        <v>0</v>
      </c>
      <c r="CC66" s="3">
        <f t="shared" si="53"/>
        <v>0</v>
      </c>
      <c r="CD66" s="3">
        <f t="shared" si="53"/>
        <v>0</v>
      </c>
      <c r="CE66" s="3">
        <f t="shared" si="53"/>
        <v>0</v>
      </c>
      <c r="CF66" s="3">
        <f t="shared" si="53"/>
        <v>0</v>
      </c>
      <c r="CG66" s="3">
        <f t="shared" si="53"/>
        <v>0</v>
      </c>
      <c r="CH66" s="3">
        <f t="shared" si="53"/>
        <v>0</v>
      </c>
      <c r="CI66" s="3">
        <f t="shared" si="53"/>
        <v>0</v>
      </c>
      <c r="CJ66" s="3">
        <f t="shared" si="53"/>
        <v>0</v>
      </c>
      <c r="CK66" s="3">
        <f t="shared" si="53"/>
        <v>0</v>
      </c>
      <c r="CL66" s="3">
        <f t="shared" si="53"/>
        <v>0</v>
      </c>
      <c r="CM66" s="3">
        <f t="shared" si="53"/>
        <v>0</v>
      </c>
      <c r="CN66" s="3">
        <f t="shared" si="53"/>
        <v>0</v>
      </c>
      <c r="CO66" s="3">
        <f t="shared" si="53"/>
        <v>0</v>
      </c>
      <c r="CP66" s="3">
        <f t="shared" si="53"/>
        <v>0</v>
      </c>
      <c r="CQ66" s="3">
        <f t="shared" si="53"/>
        <v>0</v>
      </c>
      <c r="CR66" s="3">
        <f t="shared" si="53"/>
        <v>0</v>
      </c>
      <c r="CS66" s="3">
        <f t="shared" si="53"/>
        <v>0</v>
      </c>
      <c r="CT66" s="3">
        <f t="shared" si="53"/>
        <v>0</v>
      </c>
      <c r="CU66" s="3">
        <f t="shared" si="53"/>
        <v>0</v>
      </c>
      <c r="CV66" s="3">
        <f t="shared" si="53"/>
        <v>0</v>
      </c>
      <c r="CW66" s="3">
        <f t="shared" si="53"/>
        <v>0</v>
      </c>
      <c r="CX66" s="3">
        <f t="shared" si="53"/>
        <v>0</v>
      </c>
      <c r="CY66" s="3">
        <f t="shared" si="53"/>
        <v>0</v>
      </c>
      <c r="CZ66" s="3">
        <f t="shared" si="53"/>
        <v>0</v>
      </c>
      <c r="DA66" s="3">
        <f t="shared" si="53"/>
        <v>0</v>
      </c>
      <c r="DB66" s="3">
        <f t="shared" si="53"/>
        <v>0</v>
      </c>
      <c r="DC66" s="3">
        <f t="shared" si="53"/>
        <v>0</v>
      </c>
      <c r="DD66" s="3">
        <f t="shared" si="53"/>
        <v>0</v>
      </c>
      <c r="DE66" s="3">
        <f t="shared" si="53"/>
        <v>0</v>
      </c>
      <c r="DF66" s="3">
        <f t="shared" si="53"/>
        <v>0</v>
      </c>
      <c r="DG66" s="3">
        <f t="shared" ref="DG66:DN66" si="54">DG86</f>
        <v>0</v>
      </c>
      <c r="DH66" s="3">
        <f t="shared" si="54"/>
        <v>0</v>
      </c>
      <c r="DI66" s="3">
        <f t="shared" si="54"/>
        <v>0</v>
      </c>
      <c r="DJ66" s="3">
        <f t="shared" si="54"/>
        <v>0</v>
      </c>
      <c r="DK66" s="3">
        <f t="shared" si="54"/>
        <v>0</v>
      </c>
      <c r="DL66" s="3">
        <f t="shared" si="54"/>
        <v>0</v>
      </c>
      <c r="DM66" s="3">
        <f t="shared" si="54"/>
        <v>0</v>
      </c>
      <c r="DN66" s="3">
        <f t="shared" si="54"/>
        <v>0</v>
      </c>
    </row>
    <row r="68" spans="1:206" x14ac:dyDescent="0.2">
      <c r="A68">
        <v>17</v>
      </c>
      <c r="B68">
        <v>1</v>
      </c>
      <c r="C68">
        <f>ROW(SmtRes!A59)</f>
        <v>59</v>
      </c>
      <c r="D68">
        <f>ROW(EtalonRes!A53)</f>
        <v>53</v>
      </c>
      <c r="E68" t="s">
        <v>466</v>
      </c>
      <c r="F68" t="s">
        <v>467</v>
      </c>
      <c r="G68" t="s">
        <v>468</v>
      </c>
      <c r="H68" t="s">
        <v>469</v>
      </c>
      <c r="I68">
        <v>8.3000000000000004E-2</v>
      </c>
      <c r="J68">
        <v>0</v>
      </c>
      <c r="O68">
        <f t="shared" ref="O68:O84" si="55">ROUND(CP68+GX68,2)</f>
        <v>1211.54</v>
      </c>
      <c r="P68">
        <f t="shared" ref="P68:P84" si="56">ROUND(CQ68*I68,2)</f>
        <v>0</v>
      </c>
      <c r="Q68">
        <f t="shared" ref="Q68:Q84" si="57">ROUND(CR68*I68,2)</f>
        <v>38.67</v>
      </c>
      <c r="R68">
        <f t="shared" ref="R68:R84" si="58">ROUND(CS68*I68,2)</f>
        <v>38.26</v>
      </c>
      <c r="S68">
        <f t="shared" ref="S68:S84" si="59">ROUND(CT68*I68,2)</f>
        <v>1172.8699999999999</v>
      </c>
      <c r="T68">
        <f t="shared" ref="T68:T84" si="60">ROUND(CU68*I68,2)</f>
        <v>0</v>
      </c>
      <c r="U68">
        <f t="shared" ref="U68:U84" si="61">CV68*I68</f>
        <v>5.7992100000000004</v>
      </c>
      <c r="V68">
        <f t="shared" ref="V68:V84" si="62">CW68*I68</f>
        <v>0.11952</v>
      </c>
      <c r="W68">
        <f t="shared" ref="W68:W84" si="63">ROUND(CX68*I68,2)</f>
        <v>0</v>
      </c>
      <c r="X68">
        <f t="shared" ref="X68:X84" si="64">ROUND(CY68,2)</f>
        <v>823.57</v>
      </c>
      <c r="Y68">
        <f t="shared" ref="Y68:Y84" si="65">ROUND(CZ68,2)</f>
        <v>654.01</v>
      </c>
      <c r="AA68">
        <v>42559044</v>
      </c>
      <c r="AB68">
        <f t="shared" ref="AB68:AB84" si="66">ROUND((AC68+AD68+AF68)+GT68,6)</f>
        <v>641</v>
      </c>
      <c r="AC68">
        <f t="shared" ref="AC68:AC81" si="67">ROUND((ES68),6)</f>
        <v>0</v>
      </c>
      <c r="AD68">
        <f>ROUND((((ET68)-(EU68))+AE68),6)</f>
        <v>45.01</v>
      </c>
      <c r="AE68">
        <f>ROUND((EU68),6)</f>
        <v>19.440000000000001</v>
      </c>
      <c r="AF68">
        <f>ROUND((EV68),6)</f>
        <v>595.99</v>
      </c>
      <c r="AG68">
        <f t="shared" ref="AG68:AG84" si="68">ROUND((AP68),6)</f>
        <v>0</v>
      </c>
      <c r="AH68">
        <f>(EW68)</f>
        <v>69.87</v>
      </c>
      <c r="AI68">
        <f>(EX68)</f>
        <v>1.44</v>
      </c>
      <c r="AJ68">
        <f t="shared" ref="AJ68:AJ84" si="69">ROUND((AS68),6)</f>
        <v>0</v>
      </c>
      <c r="AK68">
        <v>641</v>
      </c>
      <c r="AL68">
        <v>0</v>
      </c>
      <c r="AM68">
        <v>45.01</v>
      </c>
      <c r="AN68">
        <v>19.440000000000001</v>
      </c>
      <c r="AO68">
        <v>595.99</v>
      </c>
      <c r="AP68">
        <v>0</v>
      </c>
      <c r="AQ68">
        <v>69.87</v>
      </c>
      <c r="AR68">
        <v>1.44</v>
      </c>
      <c r="AS68">
        <v>0</v>
      </c>
      <c r="AT68">
        <v>68</v>
      </c>
      <c r="AU68">
        <v>54</v>
      </c>
      <c r="AV68">
        <v>1</v>
      </c>
      <c r="AW68">
        <v>1</v>
      </c>
      <c r="AZ68">
        <v>1</v>
      </c>
      <c r="BA68">
        <v>23.71</v>
      </c>
      <c r="BB68">
        <v>10.35</v>
      </c>
      <c r="BC68">
        <v>1</v>
      </c>
      <c r="BD68" t="s">
        <v>349</v>
      </c>
      <c r="BE68" t="s">
        <v>349</v>
      </c>
      <c r="BF68" t="s">
        <v>349</v>
      </c>
      <c r="BG68" t="s">
        <v>349</v>
      </c>
      <c r="BH68">
        <v>0</v>
      </c>
      <c r="BI68">
        <v>1</v>
      </c>
      <c r="BJ68" t="s">
        <v>470</v>
      </c>
      <c r="BM68">
        <v>57001</v>
      </c>
      <c r="BN68">
        <v>0</v>
      </c>
      <c r="BO68" t="s">
        <v>467</v>
      </c>
      <c r="BP68">
        <v>1</v>
      </c>
      <c r="BQ68">
        <v>6</v>
      </c>
      <c r="BR68">
        <v>0</v>
      </c>
      <c r="BS68">
        <v>23.71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349</v>
      </c>
      <c r="BZ68">
        <v>80</v>
      </c>
      <c r="CA68">
        <v>68</v>
      </c>
      <c r="CF68">
        <v>0</v>
      </c>
      <c r="CG68">
        <v>0</v>
      </c>
      <c r="CM68">
        <v>0</v>
      </c>
      <c r="CN68" t="s">
        <v>349</v>
      </c>
      <c r="CO68">
        <v>0</v>
      </c>
      <c r="CP68">
        <f t="shared" ref="CP68:CP84" si="70">(P68+Q68+S68)</f>
        <v>1211.54</v>
      </c>
      <c r="CQ68">
        <f t="shared" ref="CQ68:CQ84" si="71">AC68*BC68</f>
        <v>0</v>
      </c>
      <c r="CR68">
        <f t="shared" ref="CR68:CR84" si="72">AD68*BB68</f>
        <v>465.85349999999994</v>
      </c>
      <c r="CS68">
        <f t="shared" ref="CS68:CS84" si="73">AE68*BS68</f>
        <v>460.92240000000004</v>
      </c>
      <c r="CT68">
        <f t="shared" ref="CT68:CT84" si="74">AF68*BA68</f>
        <v>14130.922900000001</v>
      </c>
      <c r="CU68">
        <f t="shared" ref="CU68:CU84" si="75">AG68</f>
        <v>0</v>
      </c>
      <c r="CV68">
        <f t="shared" ref="CV68:CV84" si="76">AH68</f>
        <v>69.87</v>
      </c>
      <c r="CW68">
        <f t="shared" ref="CW68:CW84" si="77">AI68</f>
        <v>1.44</v>
      </c>
      <c r="CX68">
        <f t="shared" ref="CX68:CX84" si="78">AJ68</f>
        <v>0</v>
      </c>
      <c r="CY68">
        <f t="shared" ref="CY68:CY84" si="79">(((S68+R68)*AT68)/100)</f>
        <v>823.5684</v>
      </c>
      <c r="CZ68">
        <f t="shared" ref="CZ68:CZ84" si="80">(((S68+R68)*AU68)/100)</f>
        <v>654.01019999999994</v>
      </c>
      <c r="DC68" t="s">
        <v>349</v>
      </c>
      <c r="DD68" t="s">
        <v>349</v>
      </c>
      <c r="DE68" t="s">
        <v>349</v>
      </c>
      <c r="DF68" t="s">
        <v>349</v>
      </c>
      <c r="DG68" t="s">
        <v>349</v>
      </c>
      <c r="DH68" t="s">
        <v>349</v>
      </c>
      <c r="DI68" t="s">
        <v>349</v>
      </c>
      <c r="DJ68" t="s">
        <v>349</v>
      </c>
      <c r="DK68" t="s">
        <v>349</v>
      </c>
      <c r="DL68" t="s">
        <v>349</v>
      </c>
      <c r="DM68" t="s">
        <v>349</v>
      </c>
      <c r="DN68">
        <v>0</v>
      </c>
      <c r="DO68">
        <v>0</v>
      </c>
      <c r="DP68">
        <v>1</v>
      </c>
      <c r="DQ68">
        <v>1</v>
      </c>
      <c r="DU68">
        <v>1013</v>
      </c>
      <c r="DV68" t="s">
        <v>469</v>
      </c>
      <c r="DW68" t="s">
        <v>469</v>
      </c>
      <c r="DX68">
        <v>1</v>
      </c>
      <c r="EE68">
        <v>25820373</v>
      </c>
      <c r="EF68">
        <v>6</v>
      </c>
      <c r="EG68" t="s">
        <v>471</v>
      </c>
      <c r="EH68">
        <v>0</v>
      </c>
      <c r="EI68" t="s">
        <v>349</v>
      </c>
      <c r="EJ68">
        <v>1</v>
      </c>
      <c r="EK68">
        <v>57001</v>
      </c>
      <c r="EL68" t="s">
        <v>472</v>
      </c>
      <c r="EM68" t="s">
        <v>473</v>
      </c>
      <c r="EO68" t="s">
        <v>349</v>
      </c>
      <c r="EQ68">
        <v>131072</v>
      </c>
      <c r="ER68">
        <v>641</v>
      </c>
      <c r="ES68">
        <v>0</v>
      </c>
      <c r="ET68">
        <v>45.01</v>
      </c>
      <c r="EU68">
        <v>19.440000000000001</v>
      </c>
      <c r="EV68">
        <v>595.99</v>
      </c>
      <c r="EW68">
        <v>69.87</v>
      </c>
      <c r="EX68">
        <v>1.44</v>
      </c>
      <c r="EY68">
        <v>0</v>
      </c>
      <c r="FQ68">
        <v>0</v>
      </c>
      <c r="FR68">
        <f t="shared" ref="FR68:FR84" si="81">ROUND(IF(AND(BH68=3,BI68=3),P68,0),2)</f>
        <v>0</v>
      </c>
      <c r="FS68">
        <v>0</v>
      </c>
      <c r="FV68" t="s">
        <v>372</v>
      </c>
      <c r="FW68" t="s">
        <v>373</v>
      </c>
      <c r="FX68">
        <v>80</v>
      </c>
      <c r="FY68">
        <v>68</v>
      </c>
      <c r="GA68" t="s">
        <v>349</v>
      </c>
      <c r="GD68">
        <v>0</v>
      </c>
      <c r="GF68">
        <v>-1654456792</v>
      </c>
      <c r="GG68">
        <v>2</v>
      </c>
      <c r="GH68">
        <v>1</v>
      </c>
      <c r="GI68">
        <v>2</v>
      </c>
      <c r="GJ68">
        <v>0</v>
      </c>
      <c r="GK68">
        <f>ROUND(R68*(R12)/100,2)</f>
        <v>0</v>
      </c>
      <c r="GL68">
        <f t="shared" ref="GL68:GL84" si="82">ROUND(IF(AND(BH68=3,BI68=3,FS68&lt;&gt;0),P68,0),2)</f>
        <v>0</v>
      </c>
      <c r="GM68">
        <f t="shared" ref="GM68:GM84" si="83">O68+X68+Y68+GK68</f>
        <v>2689.12</v>
      </c>
      <c r="GN68">
        <f t="shared" ref="GN68:GN84" si="84">ROUND(IF(OR(BI68=0,BI68=1),O68+X68+Y68+GK68-GX68,0),2)</f>
        <v>2689.12</v>
      </c>
      <c r="GO68">
        <f t="shared" ref="GO68:GO84" si="85">ROUND(IF(BI68=2,O68+X68+Y68+GK68-GX68,0),2)</f>
        <v>0</v>
      </c>
      <c r="GP68">
        <f t="shared" ref="GP68:GP84" si="86">ROUND(IF(BI68=4,O68+X68+Y68+GK68,GX68),2)</f>
        <v>0</v>
      </c>
      <c r="GT68">
        <v>0</v>
      </c>
      <c r="GU68">
        <v>1</v>
      </c>
      <c r="GV68">
        <v>0</v>
      </c>
      <c r="GW68">
        <v>0</v>
      </c>
      <c r="GX68">
        <f t="shared" ref="GX68:GX84" si="87">ROUND(GT68*GU68*I68,2)</f>
        <v>0</v>
      </c>
    </row>
    <row r="69" spans="1:206" x14ac:dyDescent="0.2">
      <c r="A69">
        <v>17</v>
      </c>
      <c r="B69">
        <v>1</v>
      </c>
      <c r="C69">
        <f>ROW(SmtRes!A64)</f>
        <v>64</v>
      </c>
      <c r="D69">
        <f>ROW(EtalonRes!A59)</f>
        <v>59</v>
      </c>
      <c r="E69" t="s">
        <v>474</v>
      </c>
      <c r="F69" t="s">
        <v>475</v>
      </c>
      <c r="G69" t="s">
        <v>476</v>
      </c>
      <c r="H69" t="s">
        <v>469</v>
      </c>
      <c r="I69">
        <v>8.3000000000000004E-2</v>
      </c>
      <c r="J69">
        <v>0</v>
      </c>
      <c r="O69">
        <f t="shared" si="55"/>
        <v>2907.6</v>
      </c>
      <c r="P69">
        <f t="shared" si="56"/>
        <v>0</v>
      </c>
      <c r="Q69">
        <f t="shared" si="57"/>
        <v>1040.94</v>
      </c>
      <c r="R69">
        <f t="shared" si="58"/>
        <v>427.73</v>
      </c>
      <c r="S69">
        <f t="shared" si="59"/>
        <v>1866.66</v>
      </c>
      <c r="T69">
        <f t="shared" si="60"/>
        <v>0</v>
      </c>
      <c r="U69">
        <f t="shared" si="61"/>
        <v>9.2296000000000014</v>
      </c>
      <c r="V69">
        <f t="shared" si="62"/>
        <v>1.7430000000000001</v>
      </c>
      <c r="W69">
        <f t="shared" si="63"/>
        <v>0</v>
      </c>
      <c r="X69">
        <f t="shared" si="64"/>
        <v>1560.19</v>
      </c>
      <c r="Y69">
        <f t="shared" si="65"/>
        <v>1238.97</v>
      </c>
      <c r="AA69">
        <v>42559044</v>
      </c>
      <c r="AB69">
        <f t="shared" si="66"/>
        <v>1957.51</v>
      </c>
      <c r="AC69">
        <f t="shared" si="67"/>
        <v>0</v>
      </c>
      <c r="AD69">
        <f>ROUND((((ET69)-(EU69))+AE69),6)</f>
        <v>1008.97</v>
      </c>
      <c r="AE69">
        <f>ROUND((EU69),6)</f>
        <v>217.35</v>
      </c>
      <c r="AF69">
        <f>ROUND((EV69),6)</f>
        <v>948.54</v>
      </c>
      <c r="AG69">
        <f t="shared" si="68"/>
        <v>0</v>
      </c>
      <c r="AH69">
        <f>(EW69)</f>
        <v>111.2</v>
      </c>
      <c r="AI69">
        <f>(EX69)</f>
        <v>21</v>
      </c>
      <c r="AJ69">
        <f t="shared" si="69"/>
        <v>0</v>
      </c>
      <c r="AK69">
        <v>1957.51</v>
      </c>
      <c r="AL69">
        <v>0</v>
      </c>
      <c r="AM69">
        <v>1008.97</v>
      </c>
      <c r="AN69">
        <v>217.35</v>
      </c>
      <c r="AO69">
        <v>948.54</v>
      </c>
      <c r="AP69">
        <v>0</v>
      </c>
      <c r="AQ69">
        <v>111.2</v>
      </c>
      <c r="AR69">
        <v>21</v>
      </c>
      <c r="AS69">
        <v>0</v>
      </c>
      <c r="AT69">
        <v>68</v>
      </c>
      <c r="AU69">
        <v>54</v>
      </c>
      <c r="AV69">
        <v>1</v>
      </c>
      <c r="AW69">
        <v>1</v>
      </c>
      <c r="AZ69">
        <v>1</v>
      </c>
      <c r="BA69">
        <v>23.71</v>
      </c>
      <c r="BB69">
        <v>12.43</v>
      </c>
      <c r="BC69">
        <v>1</v>
      </c>
      <c r="BD69" t="s">
        <v>349</v>
      </c>
      <c r="BE69" t="s">
        <v>349</v>
      </c>
      <c r="BF69" t="s">
        <v>349</v>
      </c>
      <c r="BG69" t="s">
        <v>349</v>
      </c>
      <c r="BH69">
        <v>0</v>
      </c>
      <c r="BI69">
        <v>1</v>
      </c>
      <c r="BJ69" t="s">
        <v>477</v>
      </c>
      <c r="BM69">
        <v>57001</v>
      </c>
      <c r="BN69">
        <v>0</v>
      </c>
      <c r="BO69" t="s">
        <v>475</v>
      </c>
      <c r="BP69">
        <v>1</v>
      </c>
      <c r="BQ69">
        <v>6</v>
      </c>
      <c r="BR69">
        <v>0</v>
      </c>
      <c r="BS69">
        <v>23.71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349</v>
      </c>
      <c r="BZ69">
        <v>80</v>
      </c>
      <c r="CA69">
        <v>68</v>
      </c>
      <c r="CF69">
        <v>0</v>
      </c>
      <c r="CG69">
        <v>0</v>
      </c>
      <c r="CM69">
        <v>0</v>
      </c>
      <c r="CN69" t="s">
        <v>349</v>
      </c>
      <c r="CO69">
        <v>0</v>
      </c>
      <c r="CP69">
        <f t="shared" si="70"/>
        <v>2907.6000000000004</v>
      </c>
      <c r="CQ69">
        <f t="shared" si="71"/>
        <v>0</v>
      </c>
      <c r="CR69">
        <f t="shared" si="72"/>
        <v>12541.497100000001</v>
      </c>
      <c r="CS69">
        <f t="shared" si="73"/>
        <v>5153.3685000000005</v>
      </c>
      <c r="CT69">
        <f t="shared" si="74"/>
        <v>22489.883399999999</v>
      </c>
      <c r="CU69">
        <f t="shared" si="75"/>
        <v>0</v>
      </c>
      <c r="CV69">
        <f t="shared" si="76"/>
        <v>111.2</v>
      </c>
      <c r="CW69">
        <f t="shared" si="77"/>
        <v>21</v>
      </c>
      <c r="CX69">
        <f t="shared" si="78"/>
        <v>0</v>
      </c>
      <c r="CY69">
        <f t="shared" si="79"/>
        <v>1560.1852000000001</v>
      </c>
      <c r="CZ69">
        <f t="shared" si="80"/>
        <v>1238.9706000000001</v>
      </c>
      <c r="DC69" t="s">
        <v>349</v>
      </c>
      <c r="DD69" t="s">
        <v>349</v>
      </c>
      <c r="DE69" t="s">
        <v>349</v>
      </c>
      <c r="DF69" t="s">
        <v>349</v>
      </c>
      <c r="DG69" t="s">
        <v>349</v>
      </c>
      <c r="DH69" t="s">
        <v>349</v>
      </c>
      <c r="DI69" t="s">
        <v>349</v>
      </c>
      <c r="DJ69" t="s">
        <v>349</v>
      </c>
      <c r="DK69" t="s">
        <v>349</v>
      </c>
      <c r="DL69" t="s">
        <v>349</v>
      </c>
      <c r="DM69" t="s">
        <v>349</v>
      </c>
      <c r="DN69">
        <v>0</v>
      </c>
      <c r="DO69">
        <v>0</v>
      </c>
      <c r="DP69">
        <v>1</v>
      </c>
      <c r="DQ69">
        <v>1</v>
      </c>
      <c r="DU69">
        <v>1013</v>
      </c>
      <c r="DV69" t="s">
        <v>469</v>
      </c>
      <c r="DW69" t="s">
        <v>469</v>
      </c>
      <c r="DX69">
        <v>1</v>
      </c>
      <c r="EE69">
        <v>25820373</v>
      </c>
      <c r="EF69">
        <v>6</v>
      </c>
      <c r="EG69" t="s">
        <v>471</v>
      </c>
      <c r="EH69">
        <v>0</v>
      </c>
      <c r="EI69" t="s">
        <v>349</v>
      </c>
      <c r="EJ69">
        <v>1</v>
      </c>
      <c r="EK69">
        <v>57001</v>
      </c>
      <c r="EL69" t="s">
        <v>472</v>
      </c>
      <c r="EM69" t="s">
        <v>473</v>
      </c>
      <c r="EO69" t="s">
        <v>349</v>
      </c>
      <c r="EQ69">
        <v>131072</v>
      </c>
      <c r="ER69">
        <v>1957.51</v>
      </c>
      <c r="ES69">
        <v>0</v>
      </c>
      <c r="ET69">
        <v>1008.97</v>
      </c>
      <c r="EU69">
        <v>217.35</v>
      </c>
      <c r="EV69">
        <v>948.54</v>
      </c>
      <c r="EW69">
        <v>111.2</v>
      </c>
      <c r="EX69">
        <v>21</v>
      </c>
      <c r="EY69">
        <v>0</v>
      </c>
      <c r="FQ69">
        <v>0</v>
      </c>
      <c r="FR69">
        <f t="shared" si="81"/>
        <v>0</v>
      </c>
      <c r="FS69">
        <v>0</v>
      </c>
      <c r="FV69" t="s">
        <v>372</v>
      </c>
      <c r="FW69" t="s">
        <v>373</v>
      </c>
      <c r="FX69">
        <v>80</v>
      </c>
      <c r="FY69">
        <v>68</v>
      </c>
      <c r="GA69" t="s">
        <v>349</v>
      </c>
      <c r="GD69">
        <v>0</v>
      </c>
      <c r="GF69">
        <v>1699675477</v>
      </c>
      <c r="GG69">
        <v>2</v>
      </c>
      <c r="GH69">
        <v>1</v>
      </c>
      <c r="GI69">
        <v>2</v>
      </c>
      <c r="GJ69">
        <v>0</v>
      </c>
      <c r="GK69">
        <f>ROUND(R69*(R12)/100,2)</f>
        <v>0</v>
      </c>
      <c r="GL69">
        <f t="shared" si="82"/>
        <v>0</v>
      </c>
      <c r="GM69">
        <f t="shared" si="83"/>
        <v>5706.76</v>
      </c>
      <c r="GN69">
        <f t="shared" si="84"/>
        <v>5706.76</v>
      </c>
      <c r="GO69">
        <f t="shared" si="85"/>
        <v>0</v>
      </c>
      <c r="GP69">
        <f t="shared" si="86"/>
        <v>0</v>
      </c>
      <c r="GT69">
        <v>0</v>
      </c>
      <c r="GU69">
        <v>1</v>
      </c>
      <c r="GV69">
        <v>0</v>
      </c>
      <c r="GW69">
        <v>0</v>
      </c>
      <c r="GX69">
        <f t="shared" si="87"/>
        <v>0</v>
      </c>
    </row>
    <row r="70" spans="1:206" x14ac:dyDescent="0.2">
      <c r="A70">
        <v>17</v>
      </c>
      <c r="B70">
        <v>1</v>
      </c>
      <c r="C70">
        <f>ROW(SmtRes!A70)</f>
        <v>70</v>
      </c>
      <c r="D70">
        <f>ROW(EtalonRes!A65)</f>
        <v>65</v>
      </c>
      <c r="E70" t="s">
        <v>478</v>
      </c>
      <c r="F70" t="s">
        <v>479</v>
      </c>
      <c r="G70" t="s">
        <v>480</v>
      </c>
      <c r="H70" t="s">
        <v>481</v>
      </c>
      <c r="I70">
        <v>8.3000000000000004E-2</v>
      </c>
      <c r="J70">
        <v>0</v>
      </c>
      <c r="O70">
        <f t="shared" si="55"/>
        <v>1467.83</v>
      </c>
      <c r="P70">
        <f t="shared" si="56"/>
        <v>560.35</v>
      </c>
      <c r="Q70">
        <f t="shared" si="57"/>
        <v>55.52</v>
      </c>
      <c r="R70">
        <f t="shared" si="58"/>
        <v>50.62</v>
      </c>
      <c r="S70">
        <f t="shared" si="59"/>
        <v>851.96</v>
      </c>
      <c r="T70">
        <f t="shared" si="60"/>
        <v>0</v>
      </c>
      <c r="U70">
        <f t="shared" si="61"/>
        <v>4.5254753999999995</v>
      </c>
      <c r="V70">
        <f t="shared" si="62"/>
        <v>0.15811500000000001</v>
      </c>
      <c r="W70">
        <f t="shared" si="63"/>
        <v>0</v>
      </c>
      <c r="X70">
        <f t="shared" si="64"/>
        <v>848.43</v>
      </c>
      <c r="Y70">
        <f t="shared" si="65"/>
        <v>460.32</v>
      </c>
      <c r="AA70">
        <v>42559044</v>
      </c>
      <c r="AB70">
        <f t="shared" si="66"/>
        <v>1626.3498</v>
      </c>
      <c r="AC70">
        <f t="shared" si="67"/>
        <v>1127.07</v>
      </c>
      <c r="AD70">
        <f>ROUND((((((ET70*1.25)*1.2))-(((EU70*1.25)*1.2)))+AE70),6)</f>
        <v>66.36</v>
      </c>
      <c r="AE70">
        <f>ROUND((((EU70*1.25)*1.2)),6)</f>
        <v>25.725000000000001</v>
      </c>
      <c r="AF70">
        <f>ROUND((((EV70*1.15)*1.2)),6)</f>
        <v>432.91980000000001</v>
      </c>
      <c r="AG70">
        <f t="shared" si="68"/>
        <v>0</v>
      </c>
      <c r="AH70">
        <f>(((EW70*1.15)*1.2))</f>
        <v>54.523799999999994</v>
      </c>
      <c r="AI70">
        <f>(((EX70*1.25)*1.2))</f>
        <v>1.9049999999999998</v>
      </c>
      <c r="AJ70">
        <f t="shared" si="69"/>
        <v>0</v>
      </c>
      <c r="AK70">
        <v>1485.02</v>
      </c>
      <c r="AL70">
        <v>1127.07</v>
      </c>
      <c r="AM70">
        <v>44.24</v>
      </c>
      <c r="AN70">
        <v>17.149999999999999</v>
      </c>
      <c r="AO70">
        <v>313.70999999999998</v>
      </c>
      <c r="AP70">
        <v>0</v>
      </c>
      <c r="AQ70">
        <v>39.51</v>
      </c>
      <c r="AR70">
        <v>1.27</v>
      </c>
      <c r="AS70">
        <v>0</v>
      </c>
      <c r="AT70">
        <v>94</v>
      </c>
      <c r="AU70">
        <v>51</v>
      </c>
      <c r="AV70">
        <v>1</v>
      </c>
      <c r="AW70">
        <v>1</v>
      </c>
      <c r="AZ70">
        <v>1</v>
      </c>
      <c r="BA70">
        <v>23.71</v>
      </c>
      <c r="BB70">
        <v>10.08</v>
      </c>
      <c r="BC70">
        <v>5.99</v>
      </c>
      <c r="BD70" t="s">
        <v>349</v>
      </c>
      <c r="BE70" t="s">
        <v>349</v>
      </c>
      <c r="BF70" t="s">
        <v>349</v>
      </c>
      <c r="BG70" t="s">
        <v>349</v>
      </c>
      <c r="BH70">
        <v>0</v>
      </c>
      <c r="BI70">
        <v>1</v>
      </c>
      <c r="BJ70" t="s">
        <v>482</v>
      </c>
      <c r="BM70">
        <v>11001</v>
      </c>
      <c r="BN70">
        <v>0</v>
      </c>
      <c r="BO70" t="s">
        <v>479</v>
      </c>
      <c r="BP70">
        <v>1</v>
      </c>
      <c r="BQ70">
        <v>2</v>
      </c>
      <c r="BR70">
        <v>0</v>
      </c>
      <c r="BS70">
        <v>23.71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349</v>
      </c>
      <c r="BZ70">
        <v>123</v>
      </c>
      <c r="CA70">
        <v>75</v>
      </c>
      <c r="CF70">
        <v>0</v>
      </c>
      <c r="CG70">
        <v>0</v>
      </c>
      <c r="CM70">
        <v>0</v>
      </c>
      <c r="CN70" t="s">
        <v>342</v>
      </c>
      <c r="CO70">
        <v>0</v>
      </c>
      <c r="CP70">
        <f t="shared" si="70"/>
        <v>1467.83</v>
      </c>
      <c r="CQ70">
        <f t="shared" si="71"/>
        <v>6751.1493</v>
      </c>
      <c r="CR70">
        <f t="shared" si="72"/>
        <v>668.90880000000004</v>
      </c>
      <c r="CS70">
        <f t="shared" si="73"/>
        <v>609.93975</v>
      </c>
      <c r="CT70">
        <f t="shared" si="74"/>
        <v>10264.528458000001</v>
      </c>
      <c r="CU70">
        <f t="shared" si="75"/>
        <v>0</v>
      </c>
      <c r="CV70">
        <f t="shared" si="76"/>
        <v>54.523799999999994</v>
      </c>
      <c r="CW70">
        <f t="shared" si="77"/>
        <v>1.9049999999999998</v>
      </c>
      <c r="CX70">
        <f t="shared" si="78"/>
        <v>0</v>
      </c>
      <c r="CY70">
        <f t="shared" si="79"/>
        <v>848.42520000000002</v>
      </c>
      <c r="CZ70">
        <f t="shared" si="80"/>
        <v>460.31580000000002</v>
      </c>
      <c r="DC70" t="s">
        <v>349</v>
      </c>
      <c r="DD70" t="s">
        <v>349</v>
      </c>
      <c r="DE70" t="s">
        <v>400</v>
      </c>
      <c r="DF70" t="s">
        <v>400</v>
      </c>
      <c r="DG70" t="s">
        <v>401</v>
      </c>
      <c r="DH70" t="s">
        <v>349</v>
      </c>
      <c r="DI70" t="s">
        <v>401</v>
      </c>
      <c r="DJ70" t="s">
        <v>400</v>
      </c>
      <c r="DK70" t="s">
        <v>349</v>
      </c>
      <c r="DL70" t="s">
        <v>349</v>
      </c>
      <c r="DM70" t="s">
        <v>349</v>
      </c>
      <c r="DN70">
        <v>0</v>
      </c>
      <c r="DO70">
        <v>0</v>
      </c>
      <c r="DP70">
        <v>1</v>
      </c>
      <c r="DQ70">
        <v>1</v>
      </c>
      <c r="DU70">
        <v>1013</v>
      </c>
      <c r="DV70" t="s">
        <v>481</v>
      </c>
      <c r="DW70" t="s">
        <v>481</v>
      </c>
      <c r="DX70">
        <v>1</v>
      </c>
      <c r="EE70">
        <v>25820294</v>
      </c>
      <c r="EF70">
        <v>2</v>
      </c>
      <c r="EG70" t="s">
        <v>367</v>
      </c>
      <c r="EH70">
        <v>0</v>
      </c>
      <c r="EI70" t="s">
        <v>349</v>
      </c>
      <c r="EJ70">
        <v>1</v>
      </c>
      <c r="EK70">
        <v>11001</v>
      </c>
      <c r="EL70" t="s">
        <v>472</v>
      </c>
      <c r="EM70" t="s">
        <v>483</v>
      </c>
      <c r="EO70" t="s">
        <v>404</v>
      </c>
      <c r="EQ70">
        <v>131072</v>
      </c>
      <c r="ER70">
        <v>1485.02</v>
      </c>
      <c r="ES70">
        <v>1127.07</v>
      </c>
      <c r="ET70">
        <v>44.24</v>
      </c>
      <c r="EU70">
        <v>17.149999999999999</v>
      </c>
      <c r="EV70">
        <v>313.70999999999998</v>
      </c>
      <c r="EW70">
        <v>39.51</v>
      </c>
      <c r="EX70">
        <v>1.27</v>
      </c>
      <c r="EY70">
        <v>0</v>
      </c>
      <c r="FQ70">
        <v>0</v>
      </c>
      <c r="FR70">
        <f t="shared" si="81"/>
        <v>0</v>
      </c>
      <c r="FS70">
        <v>0</v>
      </c>
      <c r="FT70" t="s">
        <v>371</v>
      </c>
      <c r="FU70" t="s">
        <v>372</v>
      </c>
      <c r="FV70" t="s">
        <v>372</v>
      </c>
      <c r="FW70" t="s">
        <v>373</v>
      </c>
      <c r="FX70">
        <v>110.7</v>
      </c>
      <c r="FY70">
        <v>63.75</v>
      </c>
      <c r="GA70" t="s">
        <v>349</v>
      </c>
      <c r="GD70">
        <v>0</v>
      </c>
      <c r="GF70">
        <v>1816067611</v>
      </c>
      <c r="GG70">
        <v>2</v>
      </c>
      <c r="GH70">
        <v>1</v>
      </c>
      <c r="GI70">
        <v>2</v>
      </c>
      <c r="GJ70">
        <v>0</v>
      </c>
      <c r="GK70">
        <f>ROUND(R70*(R12)/100,2)</f>
        <v>0</v>
      </c>
      <c r="GL70">
        <f t="shared" si="82"/>
        <v>0</v>
      </c>
      <c r="GM70">
        <f t="shared" si="83"/>
        <v>2776.58</v>
      </c>
      <c r="GN70">
        <f t="shared" si="84"/>
        <v>2776.58</v>
      </c>
      <c r="GO70">
        <f t="shared" si="85"/>
        <v>0</v>
      </c>
      <c r="GP70">
        <f t="shared" si="86"/>
        <v>0</v>
      </c>
      <c r="GT70">
        <v>0</v>
      </c>
      <c r="GU70">
        <v>1</v>
      </c>
      <c r="GV70">
        <v>0</v>
      </c>
      <c r="GW70">
        <v>0</v>
      </c>
      <c r="GX70">
        <f t="shared" si="87"/>
        <v>0</v>
      </c>
    </row>
    <row r="71" spans="1:206" x14ac:dyDescent="0.2">
      <c r="A71">
        <v>17</v>
      </c>
      <c r="B71">
        <v>1</v>
      </c>
      <c r="C71">
        <f>ROW(SmtRes!A81)</f>
        <v>81</v>
      </c>
      <c r="D71">
        <f>ROW(EtalonRes!A76)</f>
        <v>76</v>
      </c>
      <c r="E71" t="s">
        <v>484</v>
      </c>
      <c r="F71" t="s">
        <v>485</v>
      </c>
      <c r="G71" t="s">
        <v>486</v>
      </c>
      <c r="H71" t="s">
        <v>469</v>
      </c>
      <c r="I71">
        <v>8.3000000000000004E-2</v>
      </c>
      <c r="J71">
        <v>0</v>
      </c>
      <c r="O71">
        <f t="shared" si="55"/>
        <v>6549.45</v>
      </c>
      <c r="P71">
        <f t="shared" si="56"/>
        <v>3510.84</v>
      </c>
      <c r="Q71">
        <f t="shared" si="57"/>
        <v>195.55</v>
      </c>
      <c r="R71">
        <f t="shared" si="58"/>
        <v>148.6</v>
      </c>
      <c r="S71">
        <f t="shared" si="59"/>
        <v>2843.06</v>
      </c>
      <c r="T71">
        <f t="shared" si="60"/>
        <v>0</v>
      </c>
      <c r="U71">
        <f t="shared" si="61"/>
        <v>13.7196012</v>
      </c>
      <c r="V71">
        <f t="shared" si="62"/>
        <v>0.52538999999999991</v>
      </c>
      <c r="W71">
        <f t="shared" si="63"/>
        <v>0</v>
      </c>
      <c r="X71">
        <f t="shared" si="64"/>
        <v>2812.16</v>
      </c>
      <c r="Y71">
        <f t="shared" si="65"/>
        <v>1525.75</v>
      </c>
      <c r="AA71">
        <v>42559044</v>
      </c>
      <c r="AB71">
        <f t="shared" si="66"/>
        <v>11030.3694</v>
      </c>
      <c r="AC71">
        <f t="shared" si="67"/>
        <v>9358.26</v>
      </c>
      <c r="AD71">
        <f>ROUND((((((ET71*1.25)*1.2))-(((EU71*1.25)*1.2)))+AE71),6)</f>
        <v>227.41499999999999</v>
      </c>
      <c r="AE71">
        <f>ROUND((((EU71*1.25)*1.2)),6)</f>
        <v>75.510000000000005</v>
      </c>
      <c r="AF71">
        <f>ROUND((((EV71*1.15)*1.2)),6)</f>
        <v>1444.6944000000001</v>
      </c>
      <c r="AG71">
        <f t="shared" si="68"/>
        <v>0</v>
      </c>
      <c r="AH71">
        <f>(((EW71*1.15)*1.2))</f>
        <v>165.29639999999998</v>
      </c>
      <c r="AI71">
        <f>(((EX71*1.25)*1.2))</f>
        <v>6.3299999999999992</v>
      </c>
      <c r="AJ71">
        <f t="shared" si="69"/>
        <v>0</v>
      </c>
      <c r="AK71">
        <v>10556.75</v>
      </c>
      <c r="AL71">
        <v>9358.26</v>
      </c>
      <c r="AM71">
        <v>151.61000000000001</v>
      </c>
      <c r="AN71">
        <v>50.34</v>
      </c>
      <c r="AO71">
        <v>1046.8800000000001</v>
      </c>
      <c r="AP71">
        <v>0</v>
      </c>
      <c r="AQ71">
        <v>119.78</v>
      </c>
      <c r="AR71">
        <v>4.22</v>
      </c>
      <c r="AS71">
        <v>0</v>
      </c>
      <c r="AT71">
        <v>94</v>
      </c>
      <c r="AU71">
        <v>51</v>
      </c>
      <c r="AV71">
        <v>1</v>
      </c>
      <c r="AW71">
        <v>1</v>
      </c>
      <c r="AZ71">
        <v>1</v>
      </c>
      <c r="BA71">
        <v>23.71</v>
      </c>
      <c r="BB71">
        <v>10.36</v>
      </c>
      <c r="BC71">
        <v>4.5199999999999996</v>
      </c>
      <c r="BD71" t="s">
        <v>349</v>
      </c>
      <c r="BE71" t="s">
        <v>349</v>
      </c>
      <c r="BF71" t="s">
        <v>349</v>
      </c>
      <c r="BG71" t="s">
        <v>349</v>
      </c>
      <c r="BH71">
        <v>0</v>
      </c>
      <c r="BI71">
        <v>1</v>
      </c>
      <c r="BJ71" t="s">
        <v>487</v>
      </c>
      <c r="BM71">
        <v>11001</v>
      </c>
      <c r="BN71">
        <v>0</v>
      </c>
      <c r="BO71" t="s">
        <v>485</v>
      </c>
      <c r="BP71">
        <v>1</v>
      </c>
      <c r="BQ71">
        <v>2</v>
      </c>
      <c r="BR71">
        <v>0</v>
      </c>
      <c r="BS71">
        <v>23.71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349</v>
      </c>
      <c r="BZ71">
        <v>123</v>
      </c>
      <c r="CA71">
        <v>75</v>
      </c>
      <c r="CF71">
        <v>0</v>
      </c>
      <c r="CG71">
        <v>0</v>
      </c>
      <c r="CM71">
        <v>0</v>
      </c>
      <c r="CN71" t="s">
        <v>342</v>
      </c>
      <c r="CO71">
        <v>0</v>
      </c>
      <c r="CP71">
        <f t="shared" si="70"/>
        <v>6549.4500000000007</v>
      </c>
      <c r="CQ71">
        <f t="shared" si="71"/>
        <v>42299.335199999994</v>
      </c>
      <c r="CR71">
        <f t="shared" si="72"/>
        <v>2356.0193999999997</v>
      </c>
      <c r="CS71">
        <f t="shared" si="73"/>
        <v>1790.3421000000001</v>
      </c>
      <c r="CT71">
        <f t="shared" si="74"/>
        <v>34253.704224000001</v>
      </c>
      <c r="CU71">
        <f t="shared" si="75"/>
        <v>0</v>
      </c>
      <c r="CV71">
        <f t="shared" si="76"/>
        <v>165.29639999999998</v>
      </c>
      <c r="CW71">
        <f t="shared" si="77"/>
        <v>6.3299999999999992</v>
      </c>
      <c r="CX71">
        <f t="shared" si="78"/>
        <v>0</v>
      </c>
      <c r="CY71">
        <f t="shared" si="79"/>
        <v>2812.1603999999998</v>
      </c>
      <c r="CZ71">
        <f t="shared" si="80"/>
        <v>1525.7465999999999</v>
      </c>
      <c r="DC71" t="s">
        <v>349</v>
      </c>
      <c r="DD71" t="s">
        <v>349</v>
      </c>
      <c r="DE71" t="s">
        <v>400</v>
      </c>
      <c r="DF71" t="s">
        <v>400</v>
      </c>
      <c r="DG71" t="s">
        <v>401</v>
      </c>
      <c r="DH71" t="s">
        <v>349</v>
      </c>
      <c r="DI71" t="s">
        <v>401</v>
      </c>
      <c r="DJ71" t="s">
        <v>400</v>
      </c>
      <c r="DK71" t="s">
        <v>349</v>
      </c>
      <c r="DL71" t="s">
        <v>349</v>
      </c>
      <c r="DM71" t="s">
        <v>349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469</v>
      </c>
      <c r="DW71" t="s">
        <v>469</v>
      </c>
      <c r="DX71">
        <v>1</v>
      </c>
      <c r="EE71">
        <v>25820294</v>
      </c>
      <c r="EF71">
        <v>2</v>
      </c>
      <c r="EG71" t="s">
        <v>367</v>
      </c>
      <c r="EH71">
        <v>0</v>
      </c>
      <c r="EI71" t="s">
        <v>349</v>
      </c>
      <c r="EJ71">
        <v>1</v>
      </c>
      <c r="EK71">
        <v>11001</v>
      </c>
      <c r="EL71" t="s">
        <v>472</v>
      </c>
      <c r="EM71" t="s">
        <v>483</v>
      </c>
      <c r="EO71" t="s">
        <v>404</v>
      </c>
      <c r="EQ71">
        <v>131072</v>
      </c>
      <c r="ER71">
        <v>10556.75</v>
      </c>
      <c r="ES71">
        <v>9358.26</v>
      </c>
      <c r="ET71">
        <v>151.61000000000001</v>
      </c>
      <c r="EU71">
        <v>50.34</v>
      </c>
      <c r="EV71">
        <v>1046.8800000000001</v>
      </c>
      <c r="EW71">
        <v>119.78</v>
      </c>
      <c r="EX71">
        <v>4.22</v>
      </c>
      <c r="EY71">
        <v>0</v>
      </c>
      <c r="FQ71">
        <v>0</v>
      </c>
      <c r="FR71">
        <f t="shared" si="81"/>
        <v>0</v>
      </c>
      <c r="FS71">
        <v>0</v>
      </c>
      <c r="FT71" t="s">
        <v>371</v>
      </c>
      <c r="FU71" t="s">
        <v>372</v>
      </c>
      <c r="FV71" t="s">
        <v>372</v>
      </c>
      <c r="FW71" t="s">
        <v>373</v>
      </c>
      <c r="FX71">
        <v>110.7</v>
      </c>
      <c r="FY71">
        <v>63.75</v>
      </c>
      <c r="GA71" t="s">
        <v>349</v>
      </c>
      <c r="GD71">
        <v>0</v>
      </c>
      <c r="GF71">
        <v>161842944</v>
      </c>
      <c r="GG71">
        <v>2</v>
      </c>
      <c r="GH71">
        <v>1</v>
      </c>
      <c r="GI71">
        <v>2</v>
      </c>
      <c r="GJ71">
        <v>0</v>
      </c>
      <c r="GK71">
        <f>ROUND(R71*(R12)/100,2)</f>
        <v>0</v>
      </c>
      <c r="GL71">
        <f t="shared" si="82"/>
        <v>0</v>
      </c>
      <c r="GM71">
        <f t="shared" si="83"/>
        <v>10887.36</v>
      </c>
      <c r="GN71">
        <f t="shared" si="84"/>
        <v>10887.36</v>
      </c>
      <c r="GO71">
        <f t="shared" si="85"/>
        <v>0</v>
      </c>
      <c r="GP71">
        <f t="shared" si="86"/>
        <v>0</v>
      </c>
      <c r="GT71">
        <v>0</v>
      </c>
      <c r="GU71">
        <v>1</v>
      </c>
      <c r="GV71">
        <v>0</v>
      </c>
      <c r="GW71">
        <v>0</v>
      </c>
      <c r="GX71">
        <f t="shared" si="87"/>
        <v>0</v>
      </c>
    </row>
    <row r="72" spans="1:206" x14ac:dyDescent="0.2">
      <c r="A72">
        <v>17</v>
      </c>
      <c r="B72">
        <v>1</v>
      </c>
      <c r="C72">
        <f>ROW(SmtRes!A86)</f>
        <v>86</v>
      </c>
      <c r="D72">
        <f>ROW(EtalonRes!A82)</f>
        <v>82</v>
      </c>
      <c r="E72" t="s">
        <v>488</v>
      </c>
      <c r="F72" t="s">
        <v>489</v>
      </c>
      <c r="G72" t="s">
        <v>490</v>
      </c>
      <c r="H72" t="s">
        <v>491</v>
      </c>
      <c r="I72">
        <v>0.44</v>
      </c>
      <c r="J72">
        <v>0</v>
      </c>
      <c r="O72">
        <f t="shared" si="55"/>
        <v>14740.87</v>
      </c>
      <c r="P72">
        <f t="shared" si="56"/>
        <v>2636.79</v>
      </c>
      <c r="Q72">
        <f t="shared" si="57"/>
        <v>95.45</v>
      </c>
      <c r="R72">
        <f t="shared" si="58"/>
        <v>94.41</v>
      </c>
      <c r="S72">
        <f t="shared" si="59"/>
        <v>12008.63</v>
      </c>
      <c r="T72">
        <f t="shared" si="60"/>
        <v>0</v>
      </c>
      <c r="U72">
        <f t="shared" si="61"/>
        <v>57.164799999999993</v>
      </c>
      <c r="V72">
        <f t="shared" si="62"/>
        <v>0.29480000000000001</v>
      </c>
      <c r="W72">
        <f t="shared" si="63"/>
        <v>0</v>
      </c>
      <c r="X72">
        <f t="shared" si="64"/>
        <v>8109.04</v>
      </c>
      <c r="Y72">
        <f t="shared" si="65"/>
        <v>4841.22</v>
      </c>
      <c r="AA72">
        <v>42559044</v>
      </c>
      <c r="AB72">
        <f t="shared" si="66"/>
        <v>2223.38</v>
      </c>
      <c r="AC72">
        <f t="shared" si="67"/>
        <v>1051.3499999999999</v>
      </c>
      <c r="AD72">
        <f>ROUND((((ET72)-(EU72))+AE72),6)</f>
        <v>20.94</v>
      </c>
      <c r="AE72">
        <f>ROUND((EU72),6)</f>
        <v>9.0500000000000007</v>
      </c>
      <c r="AF72">
        <f>ROUND((EV72),6)</f>
        <v>1151.0899999999999</v>
      </c>
      <c r="AG72">
        <f t="shared" si="68"/>
        <v>0</v>
      </c>
      <c r="AH72">
        <f>(EW72)</f>
        <v>129.91999999999999</v>
      </c>
      <c r="AI72">
        <f>(EX72)</f>
        <v>0.67</v>
      </c>
      <c r="AJ72">
        <f t="shared" si="69"/>
        <v>0</v>
      </c>
      <c r="AK72">
        <v>2223.38</v>
      </c>
      <c r="AL72">
        <v>1051.3499999999999</v>
      </c>
      <c r="AM72">
        <v>20.94</v>
      </c>
      <c r="AN72">
        <v>9.0500000000000007</v>
      </c>
      <c r="AO72">
        <v>1151.0899999999999</v>
      </c>
      <c r="AP72">
        <v>0</v>
      </c>
      <c r="AQ72">
        <v>129.91999999999999</v>
      </c>
      <c r="AR72">
        <v>0.67</v>
      </c>
      <c r="AS72">
        <v>0</v>
      </c>
      <c r="AT72">
        <v>67</v>
      </c>
      <c r="AU72">
        <v>40</v>
      </c>
      <c r="AV72">
        <v>1</v>
      </c>
      <c r="AW72">
        <v>1</v>
      </c>
      <c r="AZ72">
        <v>1</v>
      </c>
      <c r="BA72">
        <v>23.71</v>
      </c>
      <c r="BB72">
        <v>10.36</v>
      </c>
      <c r="BC72">
        <v>5.7</v>
      </c>
      <c r="BD72" t="s">
        <v>349</v>
      </c>
      <c r="BE72" t="s">
        <v>349</v>
      </c>
      <c r="BF72" t="s">
        <v>349</v>
      </c>
      <c r="BG72" t="s">
        <v>349</v>
      </c>
      <c r="BH72">
        <v>0</v>
      </c>
      <c r="BI72">
        <v>1</v>
      </c>
      <c r="BJ72" t="s">
        <v>492</v>
      </c>
      <c r="BM72">
        <v>61001</v>
      </c>
      <c r="BN72">
        <v>0</v>
      </c>
      <c r="BO72" t="s">
        <v>489</v>
      </c>
      <c r="BP72">
        <v>1</v>
      </c>
      <c r="BQ72">
        <v>6</v>
      </c>
      <c r="BR72">
        <v>0</v>
      </c>
      <c r="BS72">
        <v>23.71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349</v>
      </c>
      <c r="BZ72">
        <v>79</v>
      </c>
      <c r="CA72">
        <v>50</v>
      </c>
      <c r="CF72">
        <v>0</v>
      </c>
      <c r="CG72">
        <v>0</v>
      </c>
      <c r="CM72">
        <v>0</v>
      </c>
      <c r="CN72" t="s">
        <v>349</v>
      </c>
      <c r="CO72">
        <v>0</v>
      </c>
      <c r="CP72">
        <f t="shared" si="70"/>
        <v>14740.869999999999</v>
      </c>
      <c r="CQ72">
        <f t="shared" si="71"/>
        <v>5992.6949999999997</v>
      </c>
      <c r="CR72">
        <f t="shared" si="72"/>
        <v>216.9384</v>
      </c>
      <c r="CS72">
        <f t="shared" si="73"/>
        <v>214.57550000000003</v>
      </c>
      <c r="CT72">
        <f t="shared" si="74"/>
        <v>27292.3439</v>
      </c>
      <c r="CU72">
        <f t="shared" si="75"/>
        <v>0</v>
      </c>
      <c r="CV72">
        <f t="shared" si="76"/>
        <v>129.91999999999999</v>
      </c>
      <c r="CW72">
        <f t="shared" si="77"/>
        <v>0.67</v>
      </c>
      <c r="CX72">
        <f t="shared" si="78"/>
        <v>0</v>
      </c>
      <c r="CY72">
        <f t="shared" si="79"/>
        <v>8109.0367999999989</v>
      </c>
      <c r="CZ72">
        <f t="shared" si="80"/>
        <v>4841.2159999999994</v>
      </c>
      <c r="DC72" t="s">
        <v>349</v>
      </c>
      <c r="DD72" t="s">
        <v>349</v>
      </c>
      <c r="DE72" t="s">
        <v>349</v>
      </c>
      <c r="DF72" t="s">
        <v>349</v>
      </c>
      <c r="DG72" t="s">
        <v>349</v>
      </c>
      <c r="DH72" t="s">
        <v>349</v>
      </c>
      <c r="DI72" t="s">
        <v>349</v>
      </c>
      <c r="DJ72" t="s">
        <v>349</v>
      </c>
      <c r="DK72" t="s">
        <v>349</v>
      </c>
      <c r="DL72" t="s">
        <v>349</v>
      </c>
      <c r="DM72" t="s">
        <v>349</v>
      </c>
      <c r="DN72">
        <v>0</v>
      </c>
      <c r="DO72">
        <v>0</v>
      </c>
      <c r="DP72">
        <v>1</v>
      </c>
      <c r="DQ72">
        <v>1</v>
      </c>
      <c r="DU72">
        <v>1013</v>
      </c>
      <c r="DV72" t="s">
        <v>491</v>
      </c>
      <c r="DW72" t="s">
        <v>491</v>
      </c>
      <c r="DX72">
        <v>1</v>
      </c>
      <c r="EE72">
        <v>25820377</v>
      </c>
      <c r="EF72">
        <v>6</v>
      </c>
      <c r="EG72" t="s">
        <v>471</v>
      </c>
      <c r="EH72">
        <v>0</v>
      </c>
      <c r="EI72" t="s">
        <v>349</v>
      </c>
      <c r="EJ72">
        <v>1</v>
      </c>
      <c r="EK72">
        <v>61001</v>
      </c>
      <c r="EL72" t="s">
        <v>493</v>
      </c>
      <c r="EM72" t="s">
        <v>494</v>
      </c>
      <c r="EO72" t="s">
        <v>349</v>
      </c>
      <c r="EQ72">
        <v>131072</v>
      </c>
      <c r="ER72">
        <v>2223.38</v>
      </c>
      <c r="ES72">
        <v>1051.3499999999999</v>
      </c>
      <c r="ET72">
        <v>20.94</v>
      </c>
      <c r="EU72">
        <v>9.0500000000000007</v>
      </c>
      <c r="EV72">
        <v>1151.0899999999999</v>
      </c>
      <c r="EW72">
        <v>129.91999999999999</v>
      </c>
      <c r="EX72">
        <v>0.67</v>
      </c>
      <c r="EY72">
        <v>0</v>
      </c>
      <c r="FQ72">
        <v>0</v>
      </c>
      <c r="FR72">
        <f t="shared" si="81"/>
        <v>0</v>
      </c>
      <c r="FS72">
        <v>0</v>
      </c>
      <c r="FV72" t="s">
        <v>372</v>
      </c>
      <c r="FW72" t="s">
        <v>373</v>
      </c>
      <c r="FX72">
        <v>79</v>
      </c>
      <c r="FY72">
        <v>50</v>
      </c>
      <c r="GA72" t="s">
        <v>349</v>
      </c>
      <c r="GD72">
        <v>0</v>
      </c>
      <c r="GF72">
        <v>-181864486</v>
      </c>
      <c r="GG72">
        <v>2</v>
      </c>
      <c r="GH72">
        <v>1</v>
      </c>
      <c r="GI72">
        <v>2</v>
      </c>
      <c r="GJ72">
        <v>0</v>
      </c>
      <c r="GK72">
        <f>ROUND(R72*(R12)/100,2)</f>
        <v>0</v>
      </c>
      <c r="GL72">
        <f t="shared" si="82"/>
        <v>0</v>
      </c>
      <c r="GM72">
        <f t="shared" si="83"/>
        <v>27691.13</v>
      </c>
      <c r="GN72">
        <f t="shared" si="84"/>
        <v>27691.13</v>
      </c>
      <c r="GO72">
        <f t="shared" si="85"/>
        <v>0</v>
      </c>
      <c r="GP72">
        <f t="shared" si="86"/>
        <v>0</v>
      </c>
      <c r="GT72">
        <v>0</v>
      </c>
      <c r="GU72">
        <v>1</v>
      </c>
      <c r="GV72">
        <v>0</v>
      </c>
      <c r="GW72">
        <v>0</v>
      </c>
      <c r="GX72">
        <f t="shared" si="87"/>
        <v>0</v>
      </c>
    </row>
    <row r="73" spans="1:206" x14ac:dyDescent="0.2">
      <c r="A73">
        <v>17</v>
      </c>
      <c r="B73">
        <v>1</v>
      </c>
      <c r="C73">
        <f>ROW(SmtRes!A91)</f>
        <v>91</v>
      </c>
      <c r="D73">
        <f>ROW(EtalonRes!A87)</f>
        <v>87</v>
      </c>
      <c r="E73" t="s">
        <v>495</v>
      </c>
      <c r="F73" t="s">
        <v>496</v>
      </c>
      <c r="G73" t="s">
        <v>497</v>
      </c>
      <c r="H73" t="s">
        <v>498</v>
      </c>
      <c r="I73">
        <f>ROUND(66/100,9)</f>
        <v>0.66</v>
      </c>
      <c r="J73">
        <v>0</v>
      </c>
      <c r="O73">
        <f t="shared" si="55"/>
        <v>3885.11</v>
      </c>
      <c r="P73">
        <f t="shared" si="56"/>
        <v>68.650000000000006</v>
      </c>
      <c r="Q73">
        <f t="shared" si="57"/>
        <v>21.36</v>
      </c>
      <c r="R73">
        <f t="shared" si="58"/>
        <v>21.13</v>
      </c>
      <c r="S73">
        <f t="shared" si="59"/>
        <v>3795.1</v>
      </c>
      <c r="T73">
        <f t="shared" si="60"/>
        <v>0</v>
      </c>
      <c r="U73">
        <f t="shared" si="61"/>
        <v>18.526199999999999</v>
      </c>
      <c r="V73">
        <f t="shared" si="62"/>
        <v>6.6000000000000003E-2</v>
      </c>
      <c r="W73">
        <f t="shared" si="63"/>
        <v>0</v>
      </c>
      <c r="X73">
        <f t="shared" si="64"/>
        <v>2556.87</v>
      </c>
      <c r="Y73">
        <f t="shared" si="65"/>
        <v>1526.49</v>
      </c>
      <c r="AA73">
        <v>42559044</v>
      </c>
      <c r="AB73">
        <f t="shared" si="66"/>
        <v>263.27999999999997</v>
      </c>
      <c r="AC73">
        <f t="shared" si="67"/>
        <v>17.63</v>
      </c>
      <c r="AD73">
        <f>ROUND((((ET73)-(EU73))+AE73),6)</f>
        <v>3.13</v>
      </c>
      <c r="AE73">
        <f>ROUND((EU73),6)</f>
        <v>1.35</v>
      </c>
      <c r="AF73">
        <f>ROUND((EV73),6)</f>
        <v>242.52</v>
      </c>
      <c r="AG73">
        <f t="shared" si="68"/>
        <v>0</v>
      </c>
      <c r="AH73">
        <f>(EW73)</f>
        <v>28.07</v>
      </c>
      <c r="AI73">
        <f>(EX73)</f>
        <v>0.1</v>
      </c>
      <c r="AJ73">
        <f t="shared" si="69"/>
        <v>0</v>
      </c>
      <c r="AK73">
        <v>263.27999999999997</v>
      </c>
      <c r="AL73">
        <v>17.63</v>
      </c>
      <c r="AM73">
        <v>3.13</v>
      </c>
      <c r="AN73">
        <v>1.35</v>
      </c>
      <c r="AO73">
        <v>242.52</v>
      </c>
      <c r="AP73">
        <v>0</v>
      </c>
      <c r="AQ73">
        <v>28.07</v>
      </c>
      <c r="AR73">
        <v>0.1</v>
      </c>
      <c r="AS73">
        <v>0</v>
      </c>
      <c r="AT73">
        <v>67</v>
      </c>
      <c r="AU73">
        <v>40</v>
      </c>
      <c r="AV73">
        <v>1</v>
      </c>
      <c r="AW73">
        <v>1</v>
      </c>
      <c r="AZ73">
        <v>1</v>
      </c>
      <c r="BA73">
        <v>23.71</v>
      </c>
      <c r="BB73">
        <v>10.34</v>
      </c>
      <c r="BC73">
        <v>5.9</v>
      </c>
      <c r="BD73" t="s">
        <v>349</v>
      </c>
      <c r="BE73" t="s">
        <v>349</v>
      </c>
      <c r="BF73" t="s">
        <v>349</v>
      </c>
      <c r="BG73" t="s">
        <v>349</v>
      </c>
      <c r="BH73">
        <v>0</v>
      </c>
      <c r="BI73">
        <v>1</v>
      </c>
      <c r="BJ73" t="s">
        <v>499</v>
      </c>
      <c r="BM73">
        <v>61001</v>
      </c>
      <c r="BN73">
        <v>0</v>
      </c>
      <c r="BO73" t="s">
        <v>496</v>
      </c>
      <c r="BP73">
        <v>1</v>
      </c>
      <c r="BQ73">
        <v>6</v>
      </c>
      <c r="BR73">
        <v>0</v>
      </c>
      <c r="BS73">
        <v>23.71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349</v>
      </c>
      <c r="BZ73">
        <v>79</v>
      </c>
      <c r="CA73">
        <v>50</v>
      </c>
      <c r="CF73">
        <v>0</v>
      </c>
      <c r="CG73">
        <v>0</v>
      </c>
      <c r="CM73">
        <v>0</v>
      </c>
      <c r="CN73" t="s">
        <v>349</v>
      </c>
      <c r="CO73">
        <v>0</v>
      </c>
      <c r="CP73">
        <f t="shared" si="70"/>
        <v>3885.11</v>
      </c>
      <c r="CQ73">
        <f t="shared" si="71"/>
        <v>104.017</v>
      </c>
      <c r="CR73">
        <f t="shared" si="72"/>
        <v>32.364199999999997</v>
      </c>
      <c r="CS73">
        <f t="shared" si="73"/>
        <v>32.008500000000005</v>
      </c>
      <c r="CT73">
        <f t="shared" si="74"/>
        <v>5750.1492000000007</v>
      </c>
      <c r="CU73">
        <f t="shared" si="75"/>
        <v>0</v>
      </c>
      <c r="CV73">
        <f t="shared" si="76"/>
        <v>28.07</v>
      </c>
      <c r="CW73">
        <f t="shared" si="77"/>
        <v>0.1</v>
      </c>
      <c r="CX73">
        <f t="shared" si="78"/>
        <v>0</v>
      </c>
      <c r="CY73">
        <f t="shared" si="79"/>
        <v>2556.8741</v>
      </c>
      <c r="CZ73">
        <f t="shared" si="80"/>
        <v>1526.4920000000002</v>
      </c>
      <c r="DC73" t="s">
        <v>349</v>
      </c>
      <c r="DD73" t="s">
        <v>349</v>
      </c>
      <c r="DE73" t="s">
        <v>349</v>
      </c>
      <c r="DF73" t="s">
        <v>349</v>
      </c>
      <c r="DG73" t="s">
        <v>349</v>
      </c>
      <c r="DH73" t="s">
        <v>349</v>
      </c>
      <c r="DI73" t="s">
        <v>349</v>
      </c>
      <c r="DJ73" t="s">
        <v>349</v>
      </c>
      <c r="DK73" t="s">
        <v>349</v>
      </c>
      <c r="DL73" t="s">
        <v>349</v>
      </c>
      <c r="DM73" t="s">
        <v>349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498</v>
      </c>
      <c r="DW73" t="s">
        <v>498</v>
      </c>
      <c r="DX73">
        <v>1</v>
      </c>
      <c r="EE73">
        <v>25820377</v>
      </c>
      <c r="EF73">
        <v>6</v>
      </c>
      <c r="EG73" t="s">
        <v>471</v>
      </c>
      <c r="EH73">
        <v>0</v>
      </c>
      <c r="EI73" t="s">
        <v>349</v>
      </c>
      <c r="EJ73">
        <v>1</v>
      </c>
      <c r="EK73">
        <v>61001</v>
      </c>
      <c r="EL73" t="s">
        <v>493</v>
      </c>
      <c r="EM73" t="s">
        <v>494</v>
      </c>
      <c r="EO73" t="s">
        <v>349</v>
      </c>
      <c r="EQ73">
        <v>131072</v>
      </c>
      <c r="ER73">
        <v>263.27999999999997</v>
      </c>
      <c r="ES73">
        <v>17.63</v>
      </c>
      <c r="ET73">
        <v>3.13</v>
      </c>
      <c r="EU73">
        <v>1.35</v>
      </c>
      <c r="EV73">
        <v>242.52</v>
      </c>
      <c r="EW73">
        <v>28.07</v>
      </c>
      <c r="EX73">
        <v>0.1</v>
      </c>
      <c r="EY73">
        <v>0</v>
      </c>
      <c r="FQ73">
        <v>0</v>
      </c>
      <c r="FR73">
        <f t="shared" si="81"/>
        <v>0</v>
      </c>
      <c r="FS73">
        <v>0</v>
      </c>
      <c r="FV73" t="s">
        <v>372</v>
      </c>
      <c r="FW73" t="s">
        <v>373</v>
      </c>
      <c r="FX73">
        <v>79</v>
      </c>
      <c r="FY73">
        <v>50</v>
      </c>
      <c r="GA73" t="s">
        <v>349</v>
      </c>
      <c r="GD73">
        <v>0</v>
      </c>
      <c r="GF73">
        <v>-95689092</v>
      </c>
      <c r="GG73">
        <v>2</v>
      </c>
      <c r="GH73">
        <v>1</v>
      </c>
      <c r="GI73">
        <v>2</v>
      </c>
      <c r="GJ73">
        <v>0</v>
      </c>
      <c r="GK73">
        <f>ROUND(R73*(R12)/100,2)</f>
        <v>0</v>
      </c>
      <c r="GL73">
        <f t="shared" si="82"/>
        <v>0</v>
      </c>
      <c r="GM73">
        <f t="shared" si="83"/>
        <v>7968.4699999999993</v>
      </c>
      <c r="GN73">
        <f t="shared" si="84"/>
        <v>7968.47</v>
      </c>
      <c r="GO73">
        <f t="shared" si="85"/>
        <v>0</v>
      </c>
      <c r="GP73">
        <f t="shared" si="86"/>
        <v>0</v>
      </c>
      <c r="GT73">
        <v>0</v>
      </c>
      <c r="GU73">
        <v>1</v>
      </c>
      <c r="GV73">
        <v>0</v>
      </c>
      <c r="GW73">
        <v>0</v>
      </c>
      <c r="GX73">
        <f t="shared" si="87"/>
        <v>0</v>
      </c>
    </row>
    <row r="74" spans="1:206" x14ac:dyDescent="0.2">
      <c r="A74">
        <v>17</v>
      </c>
      <c r="B74">
        <v>1</v>
      </c>
      <c r="C74">
        <f>ROW(SmtRes!A99)</f>
        <v>99</v>
      </c>
      <c r="D74">
        <f>ROW(EtalonRes!A95)</f>
        <v>95</v>
      </c>
      <c r="E74" t="s">
        <v>500</v>
      </c>
      <c r="F74" t="s">
        <v>501</v>
      </c>
      <c r="G74" t="s">
        <v>502</v>
      </c>
      <c r="H74" t="s">
        <v>363</v>
      </c>
      <c r="I74">
        <v>0.28999999999999998</v>
      </c>
      <c r="J74">
        <v>0</v>
      </c>
      <c r="O74">
        <f t="shared" si="55"/>
        <v>6016.2</v>
      </c>
      <c r="P74">
        <f t="shared" si="56"/>
        <v>1374.26</v>
      </c>
      <c r="Q74">
        <f t="shared" si="57"/>
        <v>54.32</v>
      </c>
      <c r="R74">
        <f t="shared" si="58"/>
        <v>2.78</v>
      </c>
      <c r="S74">
        <f t="shared" si="59"/>
        <v>4587.62</v>
      </c>
      <c r="T74">
        <f t="shared" si="60"/>
        <v>0</v>
      </c>
      <c r="U74">
        <f t="shared" si="61"/>
        <v>21.570779999999996</v>
      </c>
      <c r="V74">
        <f t="shared" si="62"/>
        <v>8.6999999999999994E-3</v>
      </c>
      <c r="W74">
        <f t="shared" si="63"/>
        <v>0</v>
      </c>
      <c r="X74">
        <f t="shared" si="64"/>
        <v>3672.32</v>
      </c>
      <c r="Y74">
        <f t="shared" si="65"/>
        <v>1698.45</v>
      </c>
      <c r="AA74">
        <v>42559044</v>
      </c>
      <c r="AB74">
        <f t="shared" si="66"/>
        <v>2054.7174</v>
      </c>
      <c r="AC74">
        <f t="shared" si="67"/>
        <v>1365.66</v>
      </c>
      <c r="AD74">
        <f>ROUND((((((ET74*1.25)*1.2))-(((EU74*1.25)*1.2)))+AE74),6)</f>
        <v>21.855</v>
      </c>
      <c r="AE74">
        <f>ROUND((((EU74*1.25)*1.2)),6)</f>
        <v>0.40500000000000003</v>
      </c>
      <c r="AF74">
        <f>ROUND((((EV74*1.15)*1.2)),6)</f>
        <v>667.20240000000001</v>
      </c>
      <c r="AG74">
        <f t="shared" si="68"/>
        <v>0</v>
      </c>
      <c r="AH74">
        <f>(((EW74*1.15)*1.2))</f>
        <v>74.381999999999991</v>
      </c>
      <c r="AI74">
        <f>(((EX74*1.25)*1.2))</f>
        <v>0.03</v>
      </c>
      <c r="AJ74">
        <f t="shared" si="69"/>
        <v>0</v>
      </c>
      <c r="AK74">
        <v>1863.71</v>
      </c>
      <c r="AL74">
        <v>1365.66</v>
      </c>
      <c r="AM74">
        <v>14.57</v>
      </c>
      <c r="AN74">
        <v>0.27</v>
      </c>
      <c r="AO74">
        <v>483.48</v>
      </c>
      <c r="AP74">
        <v>0</v>
      </c>
      <c r="AQ74">
        <v>53.9</v>
      </c>
      <c r="AR74">
        <v>0.02</v>
      </c>
      <c r="AS74">
        <v>0</v>
      </c>
      <c r="AT74">
        <v>80</v>
      </c>
      <c r="AU74">
        <v>37</v>
      </c>
      <c r="AV74">
        <v>1</v>
      </c>
      <c r="AW74">
        <v>1</v>
      </c>
      <c r="AZ74">
        <v>1</v>
      </c>
      <c r="BA74">
        <v>23.71</v>
      </c>
      <c r="BB74">
        <v>8.57</v>
      </c>
      <c r="BC74">
        <v>3.47</v>
      </c>
      <c r="BD74" t="s">
        <v>349</v>
      </c>
      <c r="BE74" t="s">
        <v>349</v>
      </c>
      <c r="BF74" t="s">
        <v>349</v>
      </c>
      <c r="BG74" t="s">
        <v>349</v>
      </c>
      <c r="BH74">
        <v>0</v>
      </c>
      <c r="BI74">
        <v>1</v>
      </c>
      <c r="BJ74" t="s">
        <v>503</v>
      </c>
      <c r="BM74">
        <v>15001</v>
      </c>
      <c r="BN74">
        <v>0</v>
      </c>
      <c r="BO74" t="s">
        <v>501</v>
      </c>
      <c r="BP74">
        <v>1</v>
      </c>
      <c r="BQ74">
        <v>2</v>
      </c>
      <c r="BR74">
        <v>0</v>
      </c>
      <c r="BS74">
        <v>23.71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349</v>
      </c>
      <c r="BZ74">
        <v>105</v>
      </c>
      <c r="CA74">
        <v>55</v>
      </c>
      <c r="CF74">
        <v>0</v>
      </c>
      <c r="CG74">
        <v>0</v>
      </c>
      <c r="CM74">
        <v>0</v>
      </c>
      <c r="CN74" t="s">
        <v>342</v>
      </c>
      <c r="CO74">
        <v>0</v>
      </c>
      <c r="CP74">
        <f t="shared" si="70"/>
        <v>6016.2</v>
      </c>
      <c r="CQ74">
        <f t="shared" si="71"/>
        <v>4738.8402000000006</v>
      </c>
      <c r="CR74">
        <f t="shared" si="72"/>
        <v>187.29735000000002</v>
      </c>
      <c r="CS74">
        <f t="shared" si="73"/>
        <v>9.6025500000000008</v>
      </c>
      <c r="CT74">
        <f t="shared" si="74"/>
        <v>15819.368904000001</v>
      </c>
      <c r="CU74">
        <f t="shared" si="75"/>
        <v>0</v>
      </c>
      <c r="CV74">
        <f t="shared" si="76"/>
        <v>74.381999999999991</v>
      </c>
      <c r="CW74">
        <f t="shared" si="77"/>
        <v>0.03</v>
      </c>
      <c r="CX74">
        <f t="shared" si="78"/>
        <v>0</v>
      </c>
      <c r="CY74">
        <f t="shared" si="79"/>
        <v>3672.32</v>
      </c>
      <c r="CZ74">
        <f t="shared" si="80"/>
        <v>1698.4479999999999</v>
      </c>
      <c r="DC74" t="s">
        <v>349</v>
      </c>
      <c r="DD74" t="s">
        <v>349</v>
      </c>
      <c r="DE74" t="s">
        <v>400</v>
      </c>
      <c r="DF74" t="s">
        <v>400</v>
      </c>
      <c r="DG74" t="s">
        <v>401</v>
      </c>
      <c r="DH74" t="s">
        <v>349</v>
      </c>
      <c r="DI74" t="s">
        <v>401</v>
      </c>
      <c r="DJ74" t="s">
        <v>400</v>
      </c>
      <c r="DK74" t="s">
        <v>349</v>
      </c>
      <c r="DL74" t="s">
        <v>349</v>
      </c>
      <c r="DM74" t="s">
        <v>349</v>
      </c>
      <c r="DN74">
        <v>0</v>
      </c>
      <c r="DO74">
        <v>0</v>
      </c>
      <c r="DP74">
        <v>1</v>
      </c>
      <c r="DQ74">
        <v>1</v>
      </c>
      <c r="DU74">
        <v>1005</v>
      </c>
      <c r="DV74" t="s">
        <v>363</v>
      </c>
      <c r="DW74" t="s">
        <v>363</v>
      </c>
      <c r="DX74">
        <v>100</v>
      </c>
      <c r="EE74">
        <v>25820319</v>
      </c>
      <c r="EF74">
        <v>2</v>
      </c>
      <c r="EG74" t="s">
        <v>367</v>
      </c>
      <c r="EH74">
        <v>0</v>
      </c>
      <c r="EI74" t="s">
        <v>349</v>
      </c>
      <c r="EJ74">
        <v>1</v>
      </c>
      <c r="EK74">
        <v>15001</v>
      </c>
      <c r="EL74" t="s">
        <v>378</v>
      </c>
      <c r="EM74" t="s">
        <v>379</v>
      </c>
      <c r="EO74" t="s">
        <v>404</v>
      </c>
      <c r="EQ74">
        <v>131072</v>
      </c>
      <c r="ER74">
        <v>1863.71</v>
      </c>
      <c r="ES74">
        <v>1365.66</v>
      </c>
      <c r="ET74">
        <v>14.57</v>
      </c>
      <c r="EU74">
        <v>0.27</v>
      </c>
      <c r="EV74">
        <v>483.48</v>
      </c>
      <c r="EW74">
        <v>53.9</v>
      </c>
      <c r="EX74">
        <v>0.02</v>
      </c>
      <c r="EY74">
        <v>0</v>
      </c>
      <c r="FQ74">
        <v>0</v>
      </c>
      <c r="FR74">
        <f t="shared" si="81"/>
        <v>0</v>
      </c>
      <c r="FS74">
        <v>0</v>
      </c>
      <c r="FT74" t="s">
        <v>371</v>
      </c>
      <c r="FU74" t="s">
        <v>372</v>
      </c>
      <c r="FV74" t="s">
        <v>372</v>
      </c>
      <c r="FW74" t="s">
        <v>373</v>
      </c>
      <c r="FX74">
        <v>94.5</v>
      </c>
      <c r="FY74">
        <v>46.75</v>
      </c>
      <c r="GA74" t="s">
        <v>349</v>
      </c>
      <c r="GD74">
        <v>0</v>
      </c>
      <c r="GF74">
        <v>-260859034</v>
      </c>
      <c r="GG74">
        <v>2</v>
      </c>
      <c r="GH74">
        <v>1</v>
      </c>
      <c r="GI74">
        <v>2</v>
      </c>
      <c r="GJ74">
        <v>0</v>
      </c>
      <c r="GK74">
        <f>ROUND(R74*(R12)/100,2)</f>
        <v>0</v>
      </c>
      <c r="GL74">
        <f t="shared" si="82"/>
        <v>0</v>
      </c>
      <c r="GM74">
        <f t="shared" si="83"/>
        <v>11386.970000000001</v>
      </c>
      <c r="GN74">
        <f t="shared" si="84"/>
        <v>11386.97</v>
      </c>
      <c r="GO74">
        <f t="shared" si="85"/>
        <v>0</v>
      </c>
      <c r="GP74">
        <f t="shared" si="86"/>
        <v>0</v>
      </c>
      <c r="GT74">
        <v>0</v>
      </c>
      <c r="GU74">
        <v>1</v>
      </c>
      <c r="GV74">
        <v>0</v>
      </c>
      <c r="GW74">
        <v>0</v>
      </c>
      <c r="GX74">
        <f t="shared" si="87"/>
        <v>0</v>
      </c>
    </row>
    <row r="75" spans="1:206" x14ac:dyDescent="0.2">
      <c r="A75">
        <v>17</v>
      </c>
      <c r="B75">
        <v>1</v>
      </c>
      <c r="C75">
        <f>ROW(SmtRes!A107)</f>
        <v>107</v>
      </c>
      <c r="D75">
        <f>ROW(EtalonRes!A103)</f>
        <v>103</v>
      </c>
      <c r="E75" t="s">
        <v>504</v>
      </c>
      <c r="F75" t="s">
        <v>505</v>
      </c>
      <c r="G75" t="s">
        <v>506</v>
      </c>
      <c r="H75" t="s">
        <v>363</v>
      </c>
      <c r="I75">
        <v>0.62</v>
      </c>
      <c r="J75">
        <v>0</v>
      </c>
      <c r="O75">
        <f t="shared" si="55"/>
        <v>10616.85</v>
      </c>
      <c r="P75">
        <f t="shared" si="56"/>
        <v>2701.3</v>
      </c>
      <c r="Q75">
        <f t="shared" si="57"/>
        <v>109.19</v>
      </c>
      <c r="R75">
        <f t="shared" si="58"/>
        <v>5.95</v>
      </c>
      <c r="S75">
        <f t="shared" si="59"/>
        <v>7806.36</v>
      </c>
      <c r="T75">
        <f t="shared" si="60"/>
        <v>0</v>
      </c>
      <c r="U75">
        <f t="shared" si="61"/>
        <v>36.705239999999996</v>
      </c>
      <c r="V75">
        <f t="shared" si="62"/>
        <v>1.8599999999999998E-2</v>
      </c>
      <c r="W75">
        <f t="shared" si="63"/>
        <v>0</v>
      </c>
      <c r="X75">
        <f t="shared" si="64"/>
        <v>6249.85</v>
      </c>
      <c r="Y75">
        <f t="shared" si="65"/>
        <v>2890.55</v>
      </c>
      <c r="AA75">
        <v>42559044</v>
      </c>
      <c r="AB75">
        <f t="shared" si="66"/>
        <v>1807.1877999999999</v>
      </c>
      <c r="AC75">
        <f t="shared" si="67"/>
        <v>1255.5999999999999</v>
      </c>
      <c r="AD75">
        <f>ROUND((((((ET75*1.25)*1.2))-(((EU75*1.25)*1.2)))+AE75),6)</f>
        <v>20.55</v>
      </c>
      <c r="AE75">
        <f>ROUND((((EU75*1.25)*1.2)),6)</f>
        <v>0.40500000000000003</v>
      </c>
      <c r="AF75">
        <f>ROUND((((EV75*1.15)*1.2)),6)</f>
        <v>531.03779999999995</v>
      </c>
      <c r="AG75">
        <f t="shared" si="68"/>
        <v>0</v>
      </c>
      <c r="AH75">
        <f>(((EW75*1.15)*1.2))</f>
        <v>59.201999999999991</v>
      </c>
      <c r="AI75">
        <f>(((EX75*1.25)*1.2))</f>
        <v>0.03</v>
      </c>
      <c r="AJ75">
        <f t="shared" si="69"/>
        <v>0</v>
      </c>
      <c r="AK75">
        <v>1654.11</v>
      </c>
      <c r="AL75">
        <v>1255.5999999999999</v>
      </c>
      <c r="AM75">
        <v>13.7</v>
      </c>
      <c r="AN75">
        <v>0.27</v>
      </c>
      <c r="AO75">
        <v>384.81</v>
      </c>
      <c r="AP75">
        <v>0</v>
      </c>
      <c r="AQ75">
        <v>42.9</v>
      </c>
      <c r="AR75">
        <v>0.02</v>
      </c>
      <c r="AS75">
        <v>0</v>
      </c>
      <c r="AT75">
        <v>80</v>
      </c>
      <c r="AU75">
        <v>37</v>
      </c>
      <c r="AV75">
        <v>1</v>
      </c>
      <c r="AW75">
        <v>1</v>
      </c>
      <c r="AZ75">
        <v>1</v>
      </c>
      <c r="BA75">
        <v>23.71</v>
      </c>
      <c r="BB75">
        <v>8.57</v>
      </c>
      <c r="BC75">
        <v>3.47</v>
      </c>
      <c r="BD75" t="s">
        <v>349</v>
      </c>
      <c r="BE75" t="s">
        <v>349</v>
      </c>
      <c r="BF75" t="s">
        <v>349</v>
      </c>
      <c r="BG75" t="s">
        <v>349</v>
      </c>
      <c r="BH75">
        <v>0</v>
      </c>
      <c r="BI75">
        <v>1</v>
      </c>
      <c r="BJ75" t="s">
        <v>507</v>
      </c>
      <c r="BM75">
        <v>15001</v>
      </c>
      <c r="BN75">
        <v>0</v>
      </c>
      <c r="BO75" t="s">
        <v>505</v>
      </c>
      <c r="BP75">
        <v>1</v>
      </c>
      <c r="BQ75">
        <v>2</v>
      </c>
      <c r="BR75">
        <v>0</v>
      </c>
      <c r="BS75">
        <v>23.71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349</v>
      </c>
      <c r="BZ75">
        <v>105</v>
      </c>
      <c r="CA75">
        <v>55</v>
      </c>
      <c r="CF75">
        <v>0</v>
      </c>
      <c r="CG75">
        <v>0</v>
      </c>
      <c r="CM75">
        <v>0</v>
      </c>
      <c r="CN75" t="s">
        <v>342</v>
      </c>
      <c r="CO75">
        <v>0</v>
      </c>
      <c r="CP75">
        <f t="shared" si="70"/>
        <v>10616.85</v>
      </c>
      <c r="CQ75">
        <f t="shared" si="71"/>
        <v>4356.9319999999998</v>
      </c>
      <c r="CR75">
        <f t="shared" si="72"/>
        <v>176.11350000000002</v>
      </c>
      <c r="CS75">
        <f t="shared" si="73"/>
        <v>9.6025500000000008</v>
      </c>
      <c r="CT75">
        <f t="shared" si="74"/>
        <v>12590.906238</v>
      </c>
      <c r="CU75">
        <f t="shared" si="75"/>
        <v>0</v>
      </c>
      <c r="CV75">
        <f t="shared" si="76"/>
        <v>59.201999999999991</v>
      </c>
      <c r="CW75">
        <f t="shared" si="77"/>
        <v>0.03</v>
      </c>
      <c r="CX75">
        <f t="shared" si="78"/>
        <v>0</v>
      </c>
      <c r="CY75">
        <f t="shared" si="79"/>
        <v>6249.847999999999</v>
      </c>
      <c r="CZ75">
        <f t="shared" si="80"/>
        <v>2890.5546999999997</v>
      </c>
      <c r="DC75" t="s">
        <v>349</v>
      </c>
      <c r="DD75" t="s">
        <v>349</v>
      </c>
      <c r="DE75" t="s">
        <v>400</v>
      </c>
      <c r="DF75" t="s">
        <v>400</v>
      </c>
      <c r="DG75" t="s">
        <v>401</v>
      </c>
      <c r="DH75" t="s">
        <v>349</v>
      </c>
      <c r="DI75" t="s">
        <v>401</v>
      </c>
      <c r="DJ75" t="s">
        <v>400</v>
      </c>
      <c r="DK75" t="s">
        <v>349</v>
      </c>
      <c r="DL75" t="s">
        <v>349</v>
      </c>
      <c r="DM75" t="s">
        <v>349</v>
      </c>
      <c r="DN75">
        <v>0</v>
      </c>
      <c r="DO75">
        <v>0</v>
      </c>
      <c r="DP75">
        <v>1</v>
      </c>
      <c r="DQ75">
        <v>1</v>
      </c>
      <c r="DU75">
        <v>1005</v>
      </c>
      <c r="DV75" t="s">
        <v>363</v>
      </c>
      <c r="DW75" t="s">
        <v>363</v>
      </c>
      <c r="DX75">
        <v>100</v>
      </c>
      <c r="EE75">
        <v>25820319</v>
      </c>
      <c r="EF75">
        <v>2</v>
      </c>
      <c r="EG75" t="s">
        <v>367</v>
      </c>
      <c r="EH75">
        <v>0</v>
      </c>
      <c r="EI75" t="s">
        <v>349</v>
      </c>
      <c r="EJ75">
        <v>1</v>
      </c>
      <c r="EK75">
        <v>15001</v>
      </c>
      <c r="EL75" t="s">
        <v>378</v>
      </c>
      <c r="EM75" t="s">
        <v>379</v>
      </c>
      <c r="EO75" t="s">
        <v>404</v>
      </c>
      <c r="EQ75">
        <v>131072</v>
      </c>
      <c r="ER75">
        <v>1654.11</v>
      </c>
      <c r="ES75">
        <v>1255.5999999999999</v>
      </c>
      <c r="ET75">
        <v>13.7</v>
      </c>
      <c r="EU75">
        <v>0.27</v>
      </c>
      <c r="EV75">
        <v>384.81</v>
      </c>
      <c r="EW75">
        <v>42.9</v>
      </c>
      <c r="EX75">
        <v>0.02</v>
      </c>
      <c r="EY75">
        <v>0</v>
      </c>
      <c r="FQ75">
        <v>0</v>
      </c>
      <c r="FR75">
        <f t="shared" si="81"/>
        <v>0</v>
      </c>
      <c r="FS75">
        <v>0</v>
      </c>
      <c r="FT75" t="s">
        <v>371</v>
      </c>
      <c r="FU75" t="s">
        <v>372</v>
      </c>
      <c r="FV75" t="s">
        <v>372</v>
      </c>
      <c r="FW75" t="s">
        <v>373</v>
      </c>
      <c r="FX75">
        <v>94.5</v>
      </c>
      <c r="FY75">
        <v>46.75</v>
      </c>
      <c r="GA75" t="s">
        <v>349</v>
      </c>
      <c r="GD75">
        <v>0</v>
      </c>
      <c r="GF75">
        <v>-115934710</v>
      </c>
      <c r="GG75">
        <v>2</v>
      </c>
      <c r="GH75">
        <v>1</v>
      </c>
      <c r="GI75">
        <v>2</v>
      </c>
      <c r="GJ75">
        <v>0</v>
      </c>
      <c r="GK75">
        <f>ROUND(R75*(R12)/100,2)</f>
        <v>0</v>
      </c>
      <c r="GL75">
        <f t="shared" si="82"/>
        <v>0</v>
      </c>
      <c r="GM75">
        <f t="shared" si="83"/>
        <v>19757.25</v>
      </c>
      <c r="GN75">
        <f t="shared" si="84"/>
        <v>19757.25</v>
      </c>
      <c r="GO75">
        <f t="shared" si="85"/>
        <v>0</v>
      </c>
      <c r="GP75">
        <f t="shared" si="86"/>
        <v>0</v>
      </c>
      <c r="GT75">
        <v>0</v>
      </c>
      <c r="GU75">
        <v>1</v>
      </c>
      <c r="GV75">
        <v>0</v>
      </c>
      <c r="GW75">
        <v>0</v>
      </c>
      <c r="GX75">
        <f t="shared" si="87"/>
        <v>0</v>
      </c>
    </row>
    <row r="76" spans="1:206" x14ac:dyDescent="0.2">
      <c r="A76">
        <v>17</v>
      </c>
      <c r="B76">
        <v>1</v>
      </c>
      <c r="C76">
        <f>ROW(SmtRes!A115)</f>
        <v>115</v>
      </c>
      <c r="D76">
        <f>ROW(EtalonRes!A111)</f>
        <v>111</v>
      </c>
      <c r="E76" t="s">
        <v>508</v>
      </c>
      <c r="F76" t="s">
        <v>361</v>
      </c>
      <c r="G76" t="s">
        <v>509</v>
      </c>
      <c r="H76" t="s">
        <v>363</v>
      </c>
      <c r="I76">
        <v>8.0000000000000002E-3</v>
      </c>
      <c r="J76">
        <v>0</v>
      </c>
      <c r="O76">
        <f t="shared" si="55"/>
        <v>30.13</v>
      </c>
      <c r="P76">
        <f t="shared" si="56"/>
        <v>18.23</v>
      </c>
      <c r="Q76">
        <f t="shared" si="57"/>
        <v>0.68</v>
      </c>
      <c r="R76">
        <f t="shared" si="58"/>
        <v>0.03</v>
      </c>
      <c r="S76">
        <f t="shared" si="59"/>
        <v>11.22</v>
      </c>
      <c r="T76">
        <f t="shared" si="60"/>
        <v>0</v>
      </c>
      <c r="U76">
        <f t="shared" si="61"/>
        <v>4.3276800000000004E-2</v>
      </c>
      <c r="V76">
        <f t="shared" si="62"/>
        <v>1.2E-4</v>
      </c>
      <c r="W76">
        <f t="shared" si="63"/>
        <v>0</v>
      </c>
      <c r="X76">
        <f t="shared" si="64"/>
        <v>7.76</v>
      </c>
      <c r="Y76">
        <f t="shared" si="65"/>
        <v>5.4</v>
      </c>
      <c r="AA76">
        <v>42559044</v>
      </c>
      <c r="AB76">
        <f t="shared" si="66"/>
        <v>483.88440000000003</v>
      </c>
      <c r="AC76">
        <f t="shared" si="67"/>
        <v>409.11</v>
      </c>
      <c r="AD76">
        <f>ROUND((((((ET76*1.25)*1.2))-(((EU76*1.25)*1.2)))+AE76),6)</f>
        <v>15.6</v>
      </c>
      <c r="AE76">
        <f>ROUND((((EU76*1.25)*1.2)),6)</f>
        <v>0.15</v>
      </c>
      <c r="AF76">
        <f>ROUND((((EV76*1.15)*1.2)),6)</f>
        <v>59.174399999999999</v>
      </c>
      <c r="AG76">
        <f t="shared" si="68"/>
        <v>0</v>
      </c>
      <c r="AH76">
        <f>(((EW76*1.15)*1.2))</f>
        <v>5.4096000000000002</v>
      </c>
      <c r="AI76">
        <f>(((EX76*1.25)*1.2))</f>
        <v>1.4999999999999999E-2</v>
      </c>
      <c r="AJ76">
        <f t="shared" si="69"/>
        <v>0</v>
      </c>
      <c r="AK76">
        <v>462.39</v>
      </c>
      <c r="AL76">
        <v>409.11</v>
      </c>
      <c r="AM76">
        <v>10.4</v>
      </c>
      <c r="AN76">
        <v>0.1</v>
      </c>
      <c r="AO76">
        <v>42.88</v>
      </c>
      <c r="AP76">
        <v>0</v>
      </c>
      <c r="AQ76">
        <v>3.92</v>
      </c>
      <c r="AR76">
        <v>0.01</v>
      </c>
      <c r="AS76">
        <v>0</v>
      </c>
      <c r="AT76">
        <v>69</v>
      </c>
      <c r="AU76">
        <v>48</v>
      </c>
      <c r="AV76">
        <v>1</v>
      </c>
      <c r="AW76">
        <v>1</v>
      </c>
      <c r="AZ76">
        <v>1</v>
      </c>
      <c r="BA76">
        <v>23.71</v>
      </c>
      <c r="BB76">
        <v>5.45</v>
      </c>
      <c r="BC76">
        <v>5.57</v>
      </c>
      <c r="BD76" t="s">
        <v>349</v>
      </c>
      <c r="BE76" t="s">
        <v>349</v>
      </c>
      <c r="BF76" t="s">
        <v>349</v>
      </c>
      <c r="BG76" t="s">
        <v>349</v>
      </c>
      <c r="BH76">
        <v>0</v>
      </c>
      <c r="BI76">
        <v>1</v>
      </c>
      <c r="BJ76" t="s">
        <v>364</v>
      </c>
      <c r="BM76">
        <v>13001</v>
      </c>
      <c r="BN76">
        <v>0</v>
      </c>
      <c r="BO76" t="s">
        <v>361</v>
      </c>
      <c r="BP76">
        <v>1</v>
      </c>
      <c r="BQ76">
        <v>2</v>
      </c>
      <c r="BR76">
        <v>0</v>
      </c>
      <c r="BS76">
        <v>23.71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349</v>
      </c>
      <c r="BZ76">
        <v>90</v>
      </c>
      <c r="CA76">
        <v>70</v>
      </c>
      <c r="CF76">
        <v>0</v>
      </c>
      <c r="CG76">
        <v>0</v>
      </c>
      <c r="CM76">
        <v>0</v>
      </c>
      <c r="CN76" t="s">
        <v>342</v>
      </c>
      <c r="CO76">
        <v>0</v>
      </c>
      <c r="CP76">
        <f t="shared" si="70"/>
        <v>30.130000000000003</v>
      </c>
      <c r="CQ76">
        <f t="shared" si="71"/>
        <v>2278.7427000000002</v>
      </c>
      <c r="CR76">
        <f t="shared" si="72"/>
        <v>85.02</v>
      </c>
      <c r="CS76">
        <f t="shared" si="73"/>
        <v>3.5565000000000002</v>
      </c>
      <c r="CT76">
        <f t="shared" si="74"/>
        <v>1403.025024</v>
      </c>
      <c r="CU76">
        <f t="shared" si="75"/>
        <v>0</v>
      </c>
      <c r="CV76">
        <f t="shared" si="76"/>
        <v>5.4096000000000002</v>
      </c>
      <c r="CW76">
        <f t="shared" si="77"/>
        <v>1.4999999999999999E-2</v>
      </c>
      <c r="CX76">
        <f t="shared" si="78"/>
        <v>0</v>
      </c>
      <c r="CY76">
        <f t="shared" si="79"/>
        <v>7.7625000000000002</v>
      </c>
      <c r="CZ76">
        <f t="shared" si="80"/>
        <v>5.4</v>
      </c>
      <c r="DC76" t="s">
        <v>349</v>
      </c>
      <c r="DD76" t="s">
        <v>349</v>
      </c>
      <c r="DE76" t="s">
        <v>400</v>
      </c>
      <c r="DF76" t="s">
        <v>400</v>
      </c>
      <c r="DG76" t="s">
        <v>401</v>
      </c>
      <c r="DH76" t="s">
        <v>349</v>
      </c>
      <c r="DI76" t="s">
        <v>401</v>
      </c>
      <c r="DJ76" t="s">
        <v>400</v>
      </c>
      <c r="DK76" t="s">
        <v>349</v>
      </c>
      <c r="DL76" t="s">
        <v>349</v>
      </c>
      <c r="DM76" t="s">
        <v>349</v>
      </c>
      <c r="DN76">
        <v>0</v>
      </c>
      <c r="DO76">
        <v>0</v>
      </c>
      <c r="DP76">
        <v>1</v>
      </c>
      <c r="DQ76">
        <v>1</v>
      </c>
      <c r="DU76">
        <v>1005</v>
      </c>
      <c r="DV76" t="s">
        <v>363</v>
      </c>
      <c r="DW76" t="s">
        <v>363</v>
      </c>
      <c r="DX76">
        <v>100</v>
      </c>
      <c r="EE76">
        <v>25820296</v>
      </c>
      <c r="EF76">
        <v>2</v>
      </c>
      <c r="EG76" t="s">
        <v>367</v>
      </c>
      <c r="EH76">
        <v>0</v>
      </c>
      <c r="EI76" t="s">
        <v>349</v>
      </c>
      <c r="EJ76">
        <v>1</v>
      </c>
      <c r="EK76">
        <v>13001</v>
      </c>
      <c r="EL76" t="s">
        <v>368</v>
      </c>
      <c r="EM76" t="s">
        <v>369</v>
      </c>
      <c r="EO76" t="s">
        <v>404</v>
      </c>
      <c r="EQ76">
        <v>131072</v>
      </c>
      <c r="ER76">
        <v>462.39</v>
      </c>
      <c r="ES76">
        <v>409.11</v>
      </c>
      <c r="ET76">
        <v>10.4</v>
      </c>
      <c r="EU76">
        <v>0.1</v>
      </c>
      <c r="EV76">
        <v>42.88</v>
      </c>
      <c r="EW76">
        <v>3.92</v>
      </c>
      <c r="EX76">
        <v>0.01</v>
      </c>
      <c r="EY76">
        <v>0</v>
      </c>
      <c r="FQ76">
        <v>0</v>
      </c>
      <c r="FR76">
        <f t="shared" si="81"/>
        <v>0</v>
      </c>
      <c r="FS76">
        <v>0</v>
      </c>
      <c r="FT76" t="s">
        <v>371</v>
      </c>
      <c r="FU76" t="s">
        <v>372</v>
      </c>
      <c r="FV76" t="s">
        <v>372</v>
      </c>
      <c r="FW76" t="s">
        <v>373</v>
      </c>
      <c r="FX76">
        <v>81</v>
      </c>
      <c r="FY76">
        <v>59.5</v>
      </c>
      <c r="GA76" t="s">
        <v>349</v>
      </c>
      <c r="GD76">
        <v>0</v>
      </c>
      <c r="GF76">
        <v>305116388</v>
      </c>
      <c r="GG76">
        <v>2</v>
      </c>
      <c r="GH76">
        <v>1</v>
      </c>
      <c r="GI76">
        <v>2</v>
      </c>
      <c r="GJ76">
        <v>0</v>
      </c>
      <c r="GK76">
        <f>ROUND(R76*(R12)/100,2)</f>
        <v>0</v>
      </c>
      <c r="GL76">
        <f t="shared" si="82"/>
        <v>0</v>
      </c>
      <c r="GM76">
        <f t="shared" si="83"/>
        <v>43.29</v>
      </c>
      <c r="GN76">
        <f t="shared" si="84"/>
        <v>43.29</v>
      </c>
      <c r="GO76">
        <f t="shared" si="85"/>
        <v>0</v>
      </c>
      <c r="GP76">
        <f t="shared" si="86"/>
        <v>0</v>
      </c>
      <c r="GT76">
        <v>0</v>
      </c>
      <c r="GU76">
        <v>1</v>
      </c>
      <c r="GV76">
        <v>0</v>
      </c>
      <c r="GW76">
        <v>0</v>
      </c>
      <c r="GX76">
        <f t="shared" si="87"/>
        <v>0</v>
      </c>
    </row>
    <row r="77" spans="1:206" x14ac:dyDescent="0.2">
      <c r="A77">
        <v>17</v>
      </c>
      <c r="B77">
        <v>1</v>
      </c>
      <c r="C77">
        <f>ROW(SmtRes!A122)</f>
        <v>122</v>
      </c>
      <c r="D77">
        <f>ROW(EtalonRes!A118)</f>
        <v>118</v>
      </c>
      <c r="E77" t="s">
        <v>510</v>
      </c>
      <c r="F77" t="s">
        <v>375</v>
      </c>
      <c r="G77" t="s">
        <v>376</v>
      </c>
      <c r="H77" t="s">
        <v>363</v>
      </c>
      <c r="I77">
        <v>0.16</v>
      </c>
      <c r="J77">
        <v>0</v>
      </c>
      <c r="O77">
        <f t="shared" si="55"/>
        <v>3704.85</v>
      </c>
      <c r="P77">
        <f t="shared" si="56"/>
        <v>402.74</v>
      </c>
      <c r="Q77">
        <f t="shared" si="57"/>
        <v>6.1</v>
      </c>
      <c r="R77">
        <f t="shared" si="58"/>
        <v>0.8</v>
      </c>
      <c r="S77">
        <f t="shared" si="59"/>
        <v>3296.01</v>
      </c>
      <c r="T77">
        <f t="shared" si="60"/>
        <v>0</v>
      </c>
      <c r="U77">
        <f t="shared" si="61"/>
        <v>15.690047999999999</v>
      </c>
      <c r="V77">
        <f t="shared" si="62"/>
        <v>2.3999999999999998E-3</v>
      </c>
      <c r="W77">
        <f t="shared" si="63"/>
        <v>0</v>
      </c>
      <c r="X77">
        <f t="shared" si="64"/>
        <v>2637.45</v>
      </c>
      <c r="Y77">
        <f t="shared" si="65"/>
        <v>1219.82</v>
      </c>
      <c r="AA77">
        <v>42559044</v>
      </c>
      <c r="AB77">
        <f t="shared" si="66"/>
        <v>1348.1592000000001</v>
      </c>
      <c r="AC77">
        <f t="shared" si="67"/>
        <v>474.93</v>
      </c>
      <c r="AD77">
        <f>ROUND((((((ET77*1.25)*1.2))-(((EU77*1.25)*1.2)))+AE77),6)</f>
        <v>4.3949999999999996</v>
      </c>
      <c r="AE77">
        <f>ROUND((((EU77*1.25)*1.2)),6)</f>
        <v>0.21</v>
      </c>
      <c r="AF77">
        <f>ROUND((((EV77*1.15)*1.2)),6)</f>
        <v>868.83420000000001</v>
      </c>
      <c r="AG77">
        <f t="shared" si="68"/>
        <v>0</v>
      </c>
      <c r="AH77">
        <f>(((EW77*1.15)*1.2))</f>
        <v>98.062799999999996</v>
      </c>
      <c r="AI77">
        <f>(((EX77*1.25)*1.2))</f>
        <v>1.4999999999999999E-2</v>
      </c>
      <c r="AJ77">
        <f t="shared" si="69"/>
        <v>0</v>
      </c>
      <c r="AK77">
        <v>1107.45</v>
      </c>
      <c r="AL77">
        <v>474.93</v>
      </c>
      <c r="AM77">
        <v>2.93</v>
      </c>
      <c r="AN77">
        <v>0.14000000000000001</v>
      </c>
      <c r="AO77">
        <v>629.59</v>
      </c>
      <c r="AP77">
        <v>0</v>
      </c>
      <c r="AQ77">
        <v>71.06</v>
      </c>
      <c r="AR77">
        <v>0.01</v>
      </c>
      <c r="AS77">
        <v>0</v>
      </c>
      <c r="AT77">
        <v>80</v>
      </c>
      <c r="AU77">
        <v>37</v>
      </c>
      <c r="AV77">
        <v>1</v>
      </c>
      <c r="AW77">
        <v>1</v>
      </c>
      <c r="AZ77">
        <v>1</v>
      </c>
      <c r="BA77">
        <v>23.71</v>
      </c>
      <c r="BB77">
        <v>8.68</v>
      </c>
      <c r="BC77">
        <v>5.3</v>
      </c>
      <c r="BD77" t="s">
        <v>349</v>
      </c>
      <c r="BE77" t="s">
        <v>349</v>
      </c>
      <c r="BF77" t="s">
        <v>349</v>
      </c>
      <c r="BG77" t="s">
        <v>349</v>
      </c>
      <c r="BH77">
        <v>0</v>
      </c>
      <c r="BI77">
        <v>1</v>
      </c>
      <c r="BJ77" t="s">
        <v>377</v>
      </c>
      <c r="BM77">
        <v>15001</v>
      </c>
      <c r="BN77">
        <v>0</v>
      </c>
      <c r="BO77" t="s">
        <v>375</v>
      </c>
      <c r="BP77">
        <v>1</v>
      </c>
      <c r="BQ77">
        <v>2</v>
      </c>
      <c r="BR77">
        <v>0</v>
      </c>
      <c r="BS77">
        <v>23.71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349</v>
      </c>
      <c r="BZ77">
        <v>105</v>
      </c>
      <c r="CA77">
        <v>55</v>
      </c>
      <c r="CF77">
        <v>0</v>
      </c>
      <c r="CG77">
        <v>0</v>
      </c>
      <c r="CM77">
        <v>0</v>
      </c>
      <c r="CN77" t="s">
        <v>342</v>
      </c>
      <c r="CO77">
        <v>0</v>
      </c>
      <c r="CP77">
        <f t="shared" si="70"/>
        <v>3704.8500000000004</v>
      </c>
      <c r="CQ77">
        <f t="shared" si="71"/>
        <v>2517.1289999999999</v>
      </c>
      <c r="CR77">
        <f t="shared" si="72"/>
        <v>38.148599999999995</v>
      </c>
      <c r="CS77">
        <f t="shared" si="73"/>
        <v>4.9790999999999999</v>
      </c>
      <c r="CT77">
        <f t="shared" si="74"/>
        <v>20600.058882000001</v>
      </c>
      <c r="CU77">
        <f t="shared" si="75"/>
        <v>0</v>
      </c>
      <c r="CV77">
        <f t="shared" si="76"/>
        <v>98.062799999999996</v>
      </c>
      <c r="CW77">
        <f t="shared" si="77"/>
        <v>1.4999999999999999E-2</v>
      </c>
      <c r="CX77">
        <f t="shared" si="78"/>
        <v>0</v>
      </c>
      <c r="CY77">
        <f t="shared" si="79"/>
        <v>2637.4480000000003</v>
      </c>
      <c r="CZ77">
        <f t="shared" si="80"/>
        <v>1219.8197000000002</v>
      </c>
      <c r="DC77" t="s">
        <v>349</v>
      </c>
      <c r="DD77" t="s">
        <v>349</v>
      </c>
      <c r="DE77" t="s">
        <v>400</v>
      </c>
      <c r="DF77" t="s">
        <v>400</v>
      </c>
      <c r="DG77" t="s">
        <v>401</v>
      </c>
      <c r="DH77" t="s">
        <v>349</v>
      </c>
      <c r="DI77" t="s">
        <v>401</v>
      </c>
      <c r="DJ77" t="s">
        <v>400</v>
      </c>
      <c r="DK77" t="s">
        <v>349</v>
      </c>
      <c r="DL77" t="s">
        <v>349</v>
      </c>
      <c r="DM77" t="s">
        <v>349</v>
      </c>
      <c r="DN77">
        <v>0</v>
      </c>
      <c r="DO77">
        <v>0</v>
      </c>
      <c r="DP77">
        <v>1</v>
      </c>
      <c r="DQ77">
        <v>1</v>
      </c>
      <c r="DU77">
        <v>1005</v>
      </c>
      <c r="DV77" t="s">
        <v>363</v>
      </c>
      <c r="DW77" t="s">
        <v>363</v>
      </c>
      <c r="DX77">
        <v>100</v>
      </c>
      <c r="EE77">
        <v>25820319</v>
      </c>
      <c r="EF77">
        <v>2</v>
      </c>
      <c r="EG77" t="s">
        <v>367</v>
      </c>
      <c r="EH77">
        <v>0</v>
      </c>
      <c r="EI77" t="s">
        <v>349</v>
      </c>
      <c r="EJ77">
        <v>1</v>
      </c>
      <c r="EK77">
        <v>15001</v>
      </c>
      <c r="EL77" t="s">
        <v>378</v>
      </c>
      <c r="EM77" t="s">
        <v>379</v>
      </c>
      <c r="EO77" t="s">
        <v>404</v>
      </c>
      <c r="EQ77">
        <v>131072</v>
      </c>
      <c r="ER77">
        <v>1107.45</v>
      </c>
      <c r="ES77">
        <v>474.93</v>
      </c>
      <c r="ET77">
        <v>2.93</v>
      </c>
      <c r="EU77">
        <v>0.14000000000000001</v>
      </c>
      <c r="EV77">
        <v>629.59</v>
      </c>
      <c r="EW77">
        <v>71.06</v>
      </c>
      <c r="EX77">
        <v>0.01</v>
      </c>
      <c r="EY77">
        <v>0</v>
      </c>
      <c r="FQ77">
        <v>0</v>
      </c>
      <c r="FR77">
        <f t="shared" si="81"/>
        <v>0</v>
      </c>
      <c r="FS77">
        <v>0</v>
      </c>
      <c r="FT77" t="s">
        <v>371</v>
      </c>
      <c r="FU77" t="s">
        <v>372</v>
      </c>
      <c r="FV77" t="s">
        <v>372</v>
      </c>
      <c r="FW77" t="s">
        <v>373</v>
      </c>
      <c r="FX77">
        <v>94.5</v>
      </c>
      <c r="FY77">
        <v>46.75</v>
      </c>
      <c r="GA77" t="s">
        <v>349</v>
      </c>
      <c r="GD77">
        <v>0</v>
      </c>
      <c r="GF77">
        <v>-508596576</v>
      </c>
      <c r="GG77">
        <v>2</v>
      </c>
      <c r="GH77">
        <v>1</v>
      </c>
      <c r="GI77">
        <v>2</v>
      </c>
      <c r="GJ77">
        <v>0</v>
      </c>
      <c r="GK77">
        <f>ROUND(R77*(R12)/100,2)</f>
        <v>0</v>
      </c>
      <c r="GL77">
        <f t="shared" si="82"/>
        <v>0</v>
      </c>
      <c r="GM77">
        <f t="shared" si="83"/>
        <v>7562.119999999999</v>
      </c>
      <c r="GN77">
        <f t="shared" si="84"/>
        <v>7562.12</v>
      </c>
      <c r="GO77">
        <f t="shared" si="85"/>
        <v>0</v>
      </c>
      <c r="GP77">
        <f t="shared" si="86"/>
        <v>0</v>
      </c>
      <c r="GT77">
        <v>0</v>
      </c>
      <c r="GU77">
        <v>1</v>
      </c>
      <c r="GV77">
        <v>0</v>
      </c>
      <c r="GW77">
        <v>0</v>
      </c>
      <c r="GX77">
        <f t="shared" si="87"/>
        <v>0</v>
      </c>
    </row>
    <row r="78" spans="1:206" x14ac:dyDescent="0.2">
      <c r="A78">
        <v>17</v>
      </c>
      <c r="B78">
        <v>1</v>
      </c>
      <c r="C78">
        <f>ROW(SmtRes!A132)</f>
        <v>132</v>
      </c>
      <c r="D78">
        <f>ROW(EtalonRes!A128)</f>
        <v>128</v>
      </c>
      <c r="E78" t="s">
        <v>511</v>
      </c>
      <c r="F78" t="s">
        <v>512</v>
      </c>
      <c r="G78" t="s">
        <v>513</v>
      </c>
      <c r="H78" t="s">
        <v>363</v>
      </c>
      <c r="I78">
        <v>0.15</v>
      </c>
      <c r="J78">
        <v>0</v>
      </c>
      <c r="O78">
        <f t="shared" si="55"/>
        <v>2451.35</v>
      </c>
      <c r="P78">
        <f t="shared" si="56"/>
        <v>401.04</v>
      </c>
      <c r="Q78">
        <f t="shared" si="57"/>
        <v>11.51</v>
      </c>
      <c r="R78">
        <f t="shared" si="58"/>
        <v>4.8</v>
      </c>
      <c r="S78">
        <f t="shared" si="59"/>
        <v>2038.8</v>
      </c>
      <c r="T78">
        <f t="shared" si="60"/>
        <v>0</v>
      </c>
      <c r="U78">
        <f t="shared" si="61"/>
        <v>9.9524999999999988</v>
      </c>
      <c r="V78">
        <f t="shared" si="62"/>
        <v>1.4999999999999999E-2</v>
      </c>
      <c r="W78">
        <f t="shared" si="63"/>
        <v>0</v>
      </c>
      <c r="X78">
        <f t="shared" si="64"/>
        <v>1389.65</v>
      </c>
      <c r="Y78">
        <f t="shared" si="65"/>
        <v>817.44</v>
      </c>
      <c r="AA78">
        <v>42559044</v>
      </c>
      <c r="AB78">
        <f t="shared" si="66"/>
        <v>1401.75</v>
      </c>
      <c r="AC78">
        <f t="shared" si="67"/>
        <v>820.13</v>
      </c>
      <c r="AD78">
        <f>ROUND((((ET78)-(EU78))+AE78),6)</f>
        <v>8.36</v>
      </c>
      <c r="AE78">
        <f>ROUND((EU78),6)</f>
        <v>1.35</v>
      </c>
      <c r="AF78">
        <f>ROUND((EV78),6)</f>
        <v>573.26</v>
      </c>
      <c r="AG78">
        <f t="shared" si="68"/>
        <v>0</v>
      </c>
      <c r="AH78">
        <f>(EW78)</f>
        <v>66.349999999999994</v>
      </c>
      <c r="AI78">
        <f>(EX78)</f>
        <v>0.1</v>
      </c>
      <c r="AJ78">
        <f t="shared" si="69"/>
        <v>0</v>
      </c>
      <c r="AK78">
        <v>1401.75</v>
      </c>
      <c r="AL78">
        <v>820.13</v>
      </c>
      <c r="AM78">
        <v>8.36</v>
      </c>
      <c r="AN78">
        <v>1.35</v>
      </c>
      <c r="AO78">
        <v>573.26</v>
      </c>
      <c r="AP78">
        <v>0</v>
      </c>
      <c r="AQ78">
        <v>66.349999999999994</v>
      </c>
      <c r="AR78">
        <v>0.1</v>
      </c>
      <c r="AS78">
        <v>0</v>
      </c>
      <c r="AT78">
        <v>68</v>
      </c>
      <c r="AU78">
        <v>40</v>
      </c>
      <c r="AV78">
        <v>1</v>
      </c>
      <c r="AW78">
        <v>1</v>
      </c>
      <c r="AZ78">
        <v>1</v>
      </c>
      <c r="BA78">
        <v>23.71</v>
      </c>
      <c r="BB78">
        <v>9.18</v>
      </c>
      <c r="BC78">
        <v>3.26</v>
      </c>
      <c r="BD78" t="s">
        <v>349</v>
      </c>
      <c r="BE78" t="s">
        <v>349</v>
      </c>
      <c r="BF78" t="s">
        <v>349</v>
      </c>
      <c r="BG78" t="s">
        <v>349</v>
      </c>
      <c r="BH78">
        <v>0</v>
      </c>
      <c r="BI78">
        <v>1</v>
      </c>
      <c r="BJ78" t="s">
        <v>514</v>
      </c>
      <c r="BM78">
        <v>62001</v>
      </c>
      <c r="BN78">
        <v>0</v>
      </c>
      <c r="BO78" t="s">
        <v>512</v>
      </c>
      <c r="BP78">
        <v>1</v>
      </c>
      <c r="BQ78">
        <v>6</v>
      </c>
      <c r="BR78">
        <v>0</v>
      </c>
      <c r="BS78">
        <v>23.71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349</v>
      </c>
      <c r="BZ78">
        <v>80</v>
      </c>
      <c r="CA78">
        <v>50</v>
      </c>
      <c r="CF78">
        <v>0</v>
      </c>
      <c r="CG78">
        <v>0</v>
      </c>
      <c r="CM78">
        <v>0</v>
      </c>
      <c r="CN78" t="s">
        <v>349</v>
      </c>
      <c r="CO78">
        <v>0</v>
      </c>
      <c r="CP78">
        <f t="shared" si="70"/>
        <v>2451.35</v>
      </c>
      <c r="CQ78">
        <f t="shared" si="71"/>
        <v>2673.6237999999998</v>
      </c>
      <c r="CR78">
        <f t="shared" si="72"/>
        <v>76.744799999999998</v>
      </c>
      <c r="CS78">
        <f t="shared" si="73"/>
        <v>32.008500000000005</v>
      </c>
      <c r="CT78">
        <f t="shared" si="74"/>
        <v>13591.9946</v>
      </c>
      <c r="CU78">
        <f t="shared" si="75"/>
        <v>0</v>
      </c>
      <c r="CV78">
        <f t="shared" si="76"/>
        <v>66.349999999999994</v>
      </c>
      <c r="CW78">
        <f t="shared" si="77"/>
        <v>0.1</v>
      </c>
      <c r="CX78">
        <f t="shared" si="78"/>
        <v>0</v>
      </c>
      <c r="CY78">
        <f t="shared" si="79"/>
        <v>1389.6479999999999</v>
      </c>
      <c r="CZ78">
        <f t="shared" si="80"/>
        <v>817.44</v>
      </c>
      <c r="DC78" t="s">
        <v>349</v>
      </c>
      <c r="DD78" t="s">
        <v>349</v>
      </c>
      <c r="DE78" t="s">
        <v>349</v>
      </c>
      <c r="DF78" t="s">
        <v>349</v>
      </c>
      <c r="DG78" t="s">
        <v>349</v>
      </c>
      <c r="DH78" t="s">
        <v>349</v>
      </c>
      <c r="DI78" t="s">
        <v>349</v>
      </c>
      <c r="DJ78" t="s">
        <v>349</v>
      </c>
      <c r="DK78" t="s">
        <v>349</v>
      </c>
      <c r="DL78" t="s">
        <v>349</v>
      </c>
      <c r="DM78" t="s">
        <v>349</v>
      </c>
      <c r="DN78">
        <v>0</v>
      </c>
      <c r="DO78">
        <v>0</v>
      </c>
      <c r="DP78">
        <v>1</v>
      </c>
      <c r="DQ78">
        <v>1</v>
      </c>
      <c r="DU78">
        <v>1005</v>
      </c>
      <c r="DV78" t="s">
        <v>363</v>
      </c>
      <c r="DW78" t="s">
        <v>363</v>
      </c>
      <c r="DX78">
        <v>100</v>
      </c>
      <c r="EE78">
        <v>25820378</v>
      </c>
      <c r="EF78">
        <v>6</v>
      </c>
      <c r="EG78" t="s">
        <v>471</v>
      </c>
      <c r="EH78">
        <v>0</v>
      </c>
      <c r="EI78" t="s">
        <v>349</v>
      </c>
      <c r="EJ78">
        <v>1</v>
      </c>
      <c r="EK78">
        <v>62001</v>
      </c>
      <c r="EL78" t="s">
        <v>515</v>
      </c>
      <c r="EM78" t="s">
        <v>516</v>
      </c>
      <c r="EO78" t="s">
        <v>349</v>
      </c>
      <c r="EQ78">
        <v>131072</v>
      </c>
      <c r="ER78">
        <v>1401.75</v>
      </c>
      <c r="ES78">
        <v>820.13</v>
      </c>
      <c r="ET78">
        <v>8.36</v>
      </c>
      <c r="EU78">
        <v>1.35</v>
      </c>
      <c r="EV78">
        <v>573.26</v>
      </c>
      <c r="EW78">
        <v>66.349999999999994</v>
      </c>
      <c r="EX78">
        <v>0.1</v>
      </c>
      <c r="EY78">
        <v>0</v>
      </c>
      <c r="FQ78">
        <v>0</v>
      </c>
      <c r="FR78">
        <f t="shared" si="81"/>
        <v>0</v>
      </c>
      <c r="FS78">
        <v>0</v>
      </c>
      <c r="FV78" t="s">
        <v>372</v>
      </c>
      <c r="FW78" t="s">
        <v>373</v>
      </c>
      <c r="FX78">
        <v>80</v>
      </c>
      <c r="FY78">
        <v>50</v>
      </c>
      <c r="GA78" t="s">
        <v>349</v>
      </c>
      <c r="GD78">
        <v>0</v>
      </c>
      <c r="GF78">
        <v>-1933302278</v>
      </c>
      <c r="GG78">
        <v>2</v>
      </c>
      <c r="GH78">
        <v>1</v>
      </c>
      <c r="GI78">
        <v>2</v>
      </c>
      <c r="GJ78">
        <v>0</v>
      </c>
      <c r="GK78">
        <f>ROUND(R78*(R12)/100,2)</f>
        <v>0</v>
      </c>
      <c r="GL78">
        <f t="shared" si="82"/>
        <v>0</v>
      </c>
      <c r="GM78">
        <f t="shared" si="83"/>
        <v>4658.4400000000005</v>
      </c>
      <c r="GN78">
        <f t="shared" si="84"/>
        <v>4658.4399999999996</v>
      </c>
      <c r="GO78">
        <f t="shared" si="85"/>
        <v>0</v>
      </c>
      <c r="GP78">
        <f t="shared" si="86"/>
        <v>0</v>
      </c>
      <c r="GT78">
        <v>0</v>
      </c>
      <c r="GU78">
        <v>1</v>
      </c>
      <c r="GV78">
        <v>0</v>
      </c>
      <c r="GW78">
        <v>0</v>
      </c>
      <c r="GX78">
        <f t="shared" si="87"/>
        <v>0</v>
      </c>
    </row>
    <row r="79" spans="1:206" x14ac:dyDescent="0.2">
      <c r="A79">
        <v>17</v>
      </c>
      <c r="B79">
        <v>1</v>
      </c>
      <c r="C79">
        <f>ROW(SmtRes!A137)</f>
        <v>137</v>
      </c>
      <c r="D79">
        <f>ROW(EtalonRes!A133)</f>
        <v>133</v>
      </c>
      <c r="E79" t="s">
        <v>517</v>
      </c>
      <c r="F79" t="s">
        <v>518</v>
      </c>
      <c r="G79" t="s">
        <v>519</v>
      </c>
      <c r="H79" t="s">
        <v>363</v>
      </c>
      <c r="I79">
        <v>4.3200000000000002E-2</v>
      </c>
      <c r="J79">
        <v>0</v>
      </c>
      <c r="O79">
        <f t="shared" si="55"/>
        <v>671.47</v>
      </c>
      <c r="P79">
        <f t="shared" si="56"/>
        <v>80.84</v>
      </c>
      <c r="Q79">
        <f t="shared" si="57"/>
        <v>0.32</v>
      </c>
      <c r="R79">
        <f t="shared" si="58"/>
        <v>0</v>
      </c>
      <c r="S79">
        <f t="shared" si="59"/>
        <v>590.30999999999995</v>
      </c>
      <c r="T79">
        <f t="shared" si="60"/>
        <v>0</v>
      </c>
      <c r="U79">
        <f t="shared" si="61"/>
        <v>2.848608</v>
      </c>
      <c r="V79">
        <f t="shared" si="62"/>
        <v>0</v>
      </c>
      <c r="W79">
        <f t="shared" si="63"/>
        <v>0</v>
      </c>
      <c r="X79">
        <f t="shared" si="64"/>
        <v>401.41</v>
      </c>
      <c r="Y79">
        <f t="shared" si="65"/>
        <v>236.12</v>
      </c>
      <c r="AA79">
        <v>42559044</v>
      </c>
      <c r="AB79">
        <f t="shared" si="66"/>
        <v>1092.7</v>
      </c>
      <c r="AC79">
        <f t="shared" si="67"/>
        <v>515.51</v>
      </c>
      <c r="AD79">
        <f>ROUND((((ET79)-(EU79))+AE79),6)</f>
        <v>0.87</v>
      </c>
      <c r="AE79">
        <f>ROUND((EU79),6)</f>
        <v>0</v>
      </c>
      <c r="AF79">
        <f>ROUND((EV79),6)</f>
        <v>576.32000000000005</v>
      </c>
      <c r="AG79">
        <f t="shared" si="68"/>
        <v>0</v>
      </c>
      <c r="AH79">
        <f>(EW79)</f>
        <v>65.94</v>
      </c>
      <c r="AI79">
        <f>(EX79)</f>
        <v>0</v>
      </c>
      <c r="AJ79">
        <f t="shared" si="69"/>
        <v>0</v>
      </c>
      <c r="AK79">
        <v>1092.7</v>
      </c>
      <c r="AL79">
        <v>515.51</v>
      </c>
      <c r="AM79">
        <v>0.87</v>
      </c>
      <c r="AN79">
        <v>0</v>
      </c>
      <c r="AO79">
        <v>576.32000000000005</v>
      </c>
      <c r="AP79">
        <v>0</v>
      </c>
      <c r="AQ79">
        <v>65.94</v>
      </c>
      <c r="AR79">
        <v>0</v>
      </c>
      <c r="AS79">
        <v>0</v>
      </c>
      <c r="AT79">
        <v>68</v>
      </c>
      <c r="AU79">
        <v>40</v>
      </c>
      <c r="AV79">
        <v>1</v>
      </c>
      <c r="AW79">
        <v>1</v>
      </c>
      <c r="AZ79">
        <v>1</v>
      </c>
      <c r="BA79">
        <v>23.71</v>
      </c>
      <c r="BB79">
        <v>8.51</v>
      </c>
      <c r="BC79">
        <v>3.63</v>
      </c>
      <c r="BD79" t="s">
        <v>349</v>
      </c>
      <c r="BE79" t="s">
        <v>349</v>
      </c>
      <c r="BF79" t="s">
        <v>349</v>
      </c>
      <c r="BG79" t="s">
        <v>349</v>
      </c>
      <c r="BH79">
        <v>0</v>
      </c>
      <c r="BI79">
        <v>1</v>
      </c>
      <c r="BJ79" t="s">
        <v>520</v>
      </c>
      <c r="BM79">
        <v>62001</v>
      </c>
      <c r="BN79">
        <v>0</v>
      </c>
      <c r="BO79" t="s">
        <v>518</v>
      </c>
      <c r="BP79">
        <v>1</v>
      </c>
      <c r="BQ79">
        <v>6</v>
      </c>
      <c r="BR79">
        <v>0</v>
      </c>
      <c r="BS79">
        <v>23.71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349</v>
      </c>
      <c r="BZ79">
        <v>80</v>
      </c>
      <c r="CA79">
        <v>50</v>
      </c>
      <c r="CF79">
        <v>0</v>
      </c>
      <c r="CG79">
        <v>0</v>
      </c>
      <c r="CM79">
        <v>0</v>
      </c>
      <c r="CN79" t="s">
        <v>349</v>
      </c>
      <c r="CO79">
        <v>0</v>
      </c>
      <c r="CP79">
        <f t="shared" si="70"/>
        <v>671.46999999999991</v>
      </c>
      <c r="CQ79">
        <f t="shared" si="71"/>
        <v>1871.3012999999999</v>
      </c>
      <c r="CR79">
        <f t="shared" si="72"/>
        <v>7.4036999999999997</v>
      </c>
      <c r="CS79">
        <f t="shared" si="73"/>
        <v>0</v>
      </c>
      <c r="CT79">
        <f t="shared" si="74"/>
        <v>13664.547200000001</v>
      </c>
      <c r="CU79">
        <f t="shared" si="75"/>
        <v>0</v>
      </c>
      <c r="CV79">
        <f t="shared" si="76"/>
        <v>65.94</v>
      </c>
      <c r="CW79">
        <f t="shared" si="77"/>
        <v>0</v>
      </c>
      <c r="CX79">
        <f t="shared" si="78"/>
        <v>0</v>
      </c>
      <c r="CY79">
        <f t="shared" si="79"/>
        <v>401.41079999999994</v>
      </c>
      <c r="CZ79">
        <f t="shared" si="80"/>
        <v>236.12399999999997</v>
      </c>
      <c r="DC79" t="s">
        <v>349</v>
      </c>
      <c r="DD79" t="s">
        <v>349</v>
      </c>
      <c r="DE79" t="s">
        <v>349</v>
      </c>
      <c r="DF79" t="s">
        <v>349</v>
      </c>
      <c r="DG79" t="s">
        <v>349</v>
      </c>
      <c r="DH79" t="s">
        <v>349</v>
      </c>
      <c r="DI79" t="s">
        <v>349</v>
      </c>
      <c r="DJ79" t="s">
        <v>349</v>
      </c>
      <c r="DK79" t="s">
        <v>349</v>
      </c>
      <c r="DL79" t="s">
        <v>349</v>
      </c>
      <c r="DM79" t="s">
        <v>349</v>
      </c>
      <c r="DN79">
        <v>0</v>
      </c>
      <c r="DO79">
        <v>0</v>
      </c>
      <c r="DP79">
        <v>1</v>
      </c>
      <c r="DQ79">
        <v>1</v>
      </c>
      <c r="DU79">
        <v>1005</v>
      </c>
      <c r="DV79" t="s">
        <v>363</v>
      </c>
      <c r="DW79" t="s">
        <v>363</v>
      </c>
      <c r="DX79">
        <v>100</v>
      </c>
      <c r="EE79">
        <v>25820378</v>
      </c>
      <c r="EF79">
        <v>6</v>
      </c>
      <c r="EG79" t="s">
        <v>471</v>
      </c>
      <c r="EH79">
        <v>0</v>
      </c>
      <c r="EI79" t="s">
        <v>349</v>
      </c>
      <c r="EJ79">
        <v>1</v>
      </c>
      <c r="EK79">
        <v>62001</v>
      </c>
      <c r="EL79" t="s">
        <v>515</v>
      </c>
      <c r="EM79" t="s">
        <v>516</v>
      </c>
      <c r="EO79" t="s">
        <v>349</v>
      </c>
      <c r="EQ79">
        <v>131072</v>
      </c>
      <c r="ER79">
        <v>1092.7</v>
      </c>
      <c r="ES79">
        <v>515.51</v>
      </c>
      <c r="ET79">
        <v>0.87</v>
      </c>
      <c r="EU79">
        <v>0</v>
      </c>
      <c r="EV79">
        <v>576.32000000000005</v>
      </c>
      <c r="EW79">
        <v>65.94</v>
      </c>
      <c r="EX79">
        <v>0</v>
      </c>
      <c r="EY79">
        <v>0</v>
      </c>
      <c r="FQ79">
        <v>0</v>
      </c>
      <c r="FR79">
        <f t="shared" si="81"/>
        <v>0</v>
      </c>
      <c r="FS79">
        <v>0</v>
      </c>
      <c r="FV79" t="s">
        <v>372</v>
      </c>
      <c r="FW79" t="s">
        <v>373</v>
      </c>
      <c r="FX79">
        <v>80</v>
      </c>
      <c r="FY79">
        <v>50</v>
      </c>
      <c r="GA79" t="s">
        <v>349</v>
      </c>
      <c r="GD79">
        <v>0</v>
      </c>
      <c r="GF79">
        <v>-1269953572</v>
      </c>
      <c r="GG79">
        <v>2</v>
      </c>
      <c r="GH79">
        <v>1</v>
      </c>
      <c r="GI79">
        <v>2</v>
      </c>
      <c r="GJ79">
        <v>0</v>
      </c>
      <c r="GK79">
        <f>ROUND(R79*(R12)/100,2)</f>
        <v>0</v>
      </c>
      <c r="GL79">
        <f t="shared" si="82"/>
        <v>0</v>
      </c>
      <c r="GM79">
        <f t="shared" si="83"/>
        <v>1309</v>
      </c>
      <c r="GN79">
        <f t="shared" si="84"/>
        <v>1309</v>
      </c>
      <c r="GO79">
        <f t="shared" si="85"/>
        <v>0</v>
      </c>
      <c r="GP79">
        <f t="shared" si="86"/>
        <v>0</v>
      </c>
      <c r="GT79">
        <v>0</v>
      </c>
      <c r="GU79">
        <v>1</v>
      </c>
      <c r="GV79">
        <v>0</v>
      </c>
      <c r="GW79">
        <v>0</v>
      </c>
      <c r="GX79">
        <f t="shared" si="87"/>
        <v>0</v>
      </c>
    </row>
    <row r="80" spans="1:206" x14ac:dyDescent="0.2">
      <c r="A80">
        <v>17</v>
      </c>
      <c r="B80">
        <v>1</v>
      </c>
      <c r="C80">
        <f>ROW(SmtRes!A144)</f>
        <v>144</v>
      </c>
      <c r="D80">
        <f>ROW(EtalonRes!A140)</f>
        <v>140</v>
      </c>
      <c r="E80" t="s">
        <v>521</v>
      </c>
      <c r="F80" t="s">
        <v>375</v>
      </c>
      <c r="G80" t="s">
        <v>522</v>
      </c>
      <c r="H80" t="s">
        <v>363</v>
      </c>
      <c r="I80">
        <v>0.9</v>
      </c>
      <c r="J80">
        <v>0</v>
      </c>
      <c r="O80">
        <f t="shared" si="55"/>
        <v>20839.8</v>
      </c>
      <c r="P80">
        <f t="shared" si="56"/>
        <v>2265.42</v>
      </c>
      <c r="Q80">
        <f t="shared" si="57"/>
        <v>34.33</v>
      </c>
      <c r="R80">
        <f t="shared" si="58"/>
        <v>4.4800000000000004</v>
      </c>
      <c r="S80">
        <f t="shared" si="59"/>
        <v>18540.05</v>
      </c>
      <c r="T80">
        <f t="shared" si="60"/>
        <v>0</v>
      </c>
      <c r="U80">
        <f t="shared" si="61"/>
        <v>88.256519999999995</v>
      </c>
      <c r="V80">
        <f t="shared" si="62"/>
        <v>1.35E-2</v>
      </c>
      <c r="W80">
        <f t="shared" si="63"/>
        <v>0</v>
      </c>
      <c r="X80">
        <f t="shared" si="64"/>
        <v>14835.62</v>
      </c>
      <c r="Y80">
        <f t="shared" si="65"/>
        <v>6861.48</v>
      </c>
      <c r="AA80">
        <v>42559044</v>
      </c>
      <c r="AB80">
        <f t="shared" si="66"/>
        <v>1348.1592000000001</v>
      </c>
      <c r="AC80">
        <f t="shared" si="67"/>
        <v>474.93</v>
      </c>
      <c r="AD80">
        <f>ROUND((((((ET80*1.25)*1.2))-(((EU80*1.25)*1.2)))+AE80),6)</f>
        <v>4.3949999999999996</v>
      </c>
      <c r="AE80">
        <f>ROUND((((EU80*1.25)*1.2)),6)</f>
        <v>0.21</v>
      </c>
      <c r="AF80">
        <f>ROUND((((EV80*1.15)*1.2)),6)</f>
        <v>868.83420000000001</v>
      </c>
      <c r="AG80">
        <f t="shared" si="68"/>
        <v>0</v>
      </c>
      <c r="AH80">
        <f>(((EW80*1.15)*1.2))</f>
        <v>98.062799999999996</v>
      </c>
      <c r="AI80">
        <f>(((EX80*1.25)*1.2))</f>
        <v>1.4999999999999999E-2</v>
      </c>
      <c r="AJ80">
        <f t="shared" si="69"/>
        <v>0</v>
      </c>
      <c r="AK80">
        <v>1107.45</v>
      </c>
      <c r="AL80">
        <v>474.93</v>
      </c>
      <c r="AM80">
        <v>2.93</v>
      </c>
      <c r="AN80">
        <v>0.14000000000000001</v>
      </c>
      <c r="AO80">
        <v>629.59</v>
      </c>
      <c r="AP80">
        <v>0</v>
      </c>
      <c r="AQ80">
        <v>71.06</v>
      </c>
      <c r="AR80">
        <v>0.01</v>
      </c>
      <c r="AS80">
        <v>0</v>
      </c>
      <c r="AT80">
        <v>80</v>
      </c>
      <c r="AU80">
        <v>37</v>
      </c>
      <c r="AV80">
        <v>1</v>
      </c>
      <c r="AW80">
        <v>1</v>
      </c>
      <c r="AZ80">
        <v>1</v>
      </c>
      <c r="BA80">
        <v>23.71</v>
      </c>
      <c r="BB80">
        <v>8.68</v>
      </c>
      <c r="BC80">
        <v>5.3</v>
      </c>
      <c r="BD80" t="s">
        <v>349</v>
      </c>
      <c r="BE80" t="s">
        <v>349</v>
      </c>
      <c r="BF80" t="s">
        <v>349</v>
      </c>
      <c r="BG80" t="s">
        <v>349</v>
      </c>
      <c r="BH80">
        <v>0</v>
      </c>
      <c r="BI80">
        <v>1</v>
      </c>
      <c r="BJ80" t="s">
        <v>377</v>
      </c>
      <c r="BM80">
        <v>15001</v>
      </c>
      <c r="BN80">
        <v>0</v>
      </c>
      <c r="BO80" t="s">
        <v>375</v>
      </c>
      <c r="BP80">
        <v>1</v>
      </c>
      <c r="BQ80">
        <v>2</v>
      </c>
      <c r="BR80">
        <v>0</v>
      </c>
      <c r="BS80">
        <v>23.71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349</v>
      </c>
      <c r="BZ80">
        <v>105</v>
      </c>
      <c r="CA80">
        <v>55</v>
      </c>
      <c r="CF80">
        <v>0</v>
      </c>
      <c r="CG80">
        <v>0</v>
      </c>
      <c r="CM80">
        <v>0</v>
      </c>
      <c r="CN80" t="s">
        <v>342</v>
      </c>
      <c r="CO80">
        <v>0</v>
      </c>
      <c r="CP80">
        <f t="shared" si="70"/>
        <v>20839.8</v>
      </c>
      <c r="CQ80">
        <f t="shared" si="71"/>
        <v>2517.1289999999999</v>
      </c>
      <c r="CR80">
        <f t="shared" si="72"/>
        <v>38.148599999999995</v>
      </c>
      <c r="CS80">
        <f t="shared" si="73"/>
        <v>4.9790999999999999</v>
      </c>
      <c r="CT80">
        <f t="shared" si="74"/>
        <v>20600.058882000001</v>
      </c>
      <c r="CU80">
        <f t="shared" si="75"/>
        <v>0</v>
      </c>
      <c r="CV80">
        <f t="shared" si="76"/>
        <v>98.062799999999996</v>
      </c>
      <c r="CW80">
        <f t="shared" si="77"/>
        <v>1.4999999999999999E-2</v>
      </c>
      <c r="CX80">
        <f t="shared" si="78"/>
        <v>0</v>
      </c>
      <c r="CY80">
        <f t="shared" si="79"/>
        <v>14835.624</v>
      </c>
      <c r="CZ80">
        <f t="shared" si="80"/>
        <v>6861.4760999999999</v>
      </c>
      <c r="DC80" t="s">
        <v>349</v>
      </c>
      <c r="DD80" t="s">
        <v>349</v>
      </c>
      <c r="DE80" t="s">
        <v>400</v>
      </c>
      <c r="DF80" t="s">
        <v>400</v>
      </c>
      <c r="DG80" t="s">
        <v>401</v>
      </c>
      <c r="DH80" t="s">
        <v>349</v>
      </c>
      <c r="DI80" t="s">
        <v>401</v>
      </c>
      <c r="DJ80" t="s">
        <v>400</v>
      </c>
      <c r="DK80" t="s">
        <v>349</v>
      </c>
      <c r="DL80" t="s">
        <v>349</v>
      </c>
      <c r="DM80" t="s">
        <v>349</v>
      </c>
      <c r="DN80">
        <v>0</v>
      </c>
      <c r="DO80">
        <v>0</v>
      </c>
      <c r="DP80">
        <v>1</v>
      </c>
      <c r="DQ80">
        <v>1</v>
      </c>
      <c r="DU80">
        <v>1005</v>
      </c>
      <c r="DV80" t="s">
        <v>363</v>
      </c>
      <c r="DW80" t="s">
        <v>363</v>
      </c>
      <c r="DX80">
        <v>100</v>
      </c>
      <c r="EE80">
        <v>25820319</v>
      </c>
      <c r="EF80">
        <v>2</v>
      </c>
      <c r="EG80" t="s">
        <v>367</v>
      </c>
      <c r="EH80">
        <v>0</v>
      </c>
      <c r="EI80" t="s">
        <v>349</v>
      </c>
      <c r="EJ80">
        <v>1</v>
      </c>
      <c r="EK80">
        <v>15001</v>
      </c>
      <c r="EL80" t="s">
        <v>378</v>
      </c>
      <c r="EM80" t="s">
        <v>379</v>
      </c>
      <c r="EO80" t="s">
        <v>404</v>
      </c>
      <c r="EQ80">
        <v>131072</v>
      </c>
      <c r="ER80">
        <v>1107.45</v>
      </c>
      <c r="ES80">
        <v>474.93</v>
      </c>
      <c r="ET80">
        <v>2.93</v>
      </c>
      <c r="EU80">
        <v>0.14000000000000001</v>
      </c>
      <c r="EV80">
        <v>629.59</v>
      </c>
      <c r="EW80">
        <v>71.06</v>
      </c>
      <c r="EX80">
        <v>0.01</v>
      </c>
      <c r="EY80">
        <v>0</v>
      </c>
      <c r="FQ80">
        <v>0</v>
      </c>
      <c r="FR80">
        <f t="shared" si="81"/>
        <v>0</v>
      </c>
      <c r="FS80">
        <v>0</v>
      </c>
      <c r="FT80" t="s">
        <v>371</v>
      </c>
      <c r="FU80" t="s">
        <v>372</v>
      </c>
      <c r="FV80" t="s">
        <v>372</v>
      </c>
      <c r="FW80" t="s">
        <v>373</v>
      </c>
      <c r="FX80">
        <v>94.5</v>
      </c>
      <c r="FY80">
        <v>46.75</v>
      </c>
      <c r="GA80" t="s">
        <v>349</v>
      </c>
      <c r="GD80">
        <v>0</v>
      </c>
      <c r="GF80">
        <v>-40702972</v>
      </c>
      <c r="GG80">
        <v>2</v>
      </c>
      <c r="GH80">
        <v>1</v>
      </c>
      <c r="GI80">
        <v>2</v>
      </c>
      <c r="GJ80">
        <v>0</v>
      </c>
      <c r="GK80">
        <f>ROUND(R80*(R12)/100,2)</f>
        <v>0</v>
      </c>
      <c r="GL80">
        <f t="shared" si="82"/>
        <v>0</v>
      </c>
      <c r="GM80">
        <f t="shared" si="83"/>
        <v>42536.899999999994</v>
      </c>
      <c r="GN80">
        <f t="shared" si="84"/>
        <v>42536.9</v>
      </c>
      <c r="GO80">
        <f t="shared" si="85"/>
        <v>0</v>
      </c>
      <c r="GP80">
        <f t="shared" si="86"/>
        <v>0</v>
      </c>
      <c r="GT80">
        <v>0</v>
      </c>
      <c r="GU80">
        <v>1</v>
      </c>
      <c r="GV80">
        <v>0</v>
      </c>
      <c r="GW80">
        <v>0</v>
      </c>
      <c r="GX80">
        <f t="shared" si="87"/>
        <v>0</v>
      </c>
    </row>
    <row r="81" spans="1:206" x14ac:dyDescent="0.2">
      <c r="A81">
        <v>17</v>
      </c>
      <c r="B81">
        <v>1</v>
      </c>
      <c r="C81">
        <f>ROW(SmtRes!A154)</f>
        <v>154</v>
      </c>
      <c r="D81">
        <f>ROW(EtalonRes!A150)</f>
        <v>150</v>
      </c>
      <c r="E81" t="s">
        <v>523</v>
      </c>
      <c r="F81" t="s">
        <v>512</v>
      </c>
      <c r="G81" t="s">
        <v>524</v>
      </c>
      <c r="H81" t="s">
        <v>363</v>
      </c>
      <c r="I81">
        <v>2.5000000000000001E-2</v>
      </c>
      <c r="J81">
        <v>0</v>
      </c>
      <c r="O81">
        <f t="shared" si="55"/>
        <v>408.56</v>
      </c>
      <c r="P81">
        <f t="shared" si="56"/>
        <v>66.84</v>
      </c>
      <c r="Q81">
        <f t="shared" si="57"/>
        <v>1.92</v>
      </c>
      <c r="R81">
        <f t="shared" si="58"/>
        <v>0.8</v>
      </c>
      <c r="S81">
        <f t="shared" si="59"/>
        <v>339.8</v>
      </c>
      <c r="T81">
        <f t="shared" si="60"/>
        <v>0</v>
      </c>
      <c r="U81">
        <f t="shared" si="61"/>
        <v>1.6587499999999999</v>
      </c>
      <c r="V81">
        <f t="shared" si="62"/>
        <v>2.5000000000000005E-3</v>
      </c>
      <c r="W81">
        <f t="shared" si="63"/>
        <v>0</v>
      </c>
      <c r="X81">
        <f t="shared" si="64"/>
        <v>231.61</v>
      </c>
      <c r="Y81">
        <f t="shared" si="65"/>
        <v>136.24</v>
      </c>
      <c r="AA81">
        <v>42559044</v>
      </c>
      <c r="AB81">
        <f t="shared" si="66"/>
        <v>1401.75</v>
      </c>
      <c r="AC81">
        <f t="shared" si="67"/>
        <v>820.13</v>
      </c>
      <c r="AD81">
        <f>ROUND((((ET81)-(EU81))+AE81),6)</f>
        <v>8.36</v>
      </c>
      <c r="AE81">
        <f>ROUND((EU81),6)</f>
        <v>1.35</v>
      </c>
      <c r="AF81">
        <f>ROUND((EV81),6)</f>
        <v>573.26</v>
      </c>
      <c r="AG81">
        <f t="shared" si="68"/>
        <v>0</v>
      </c>
      <c r="AH81">
        <f>(EW81)</f>
        <v>66.349999999999994</v>
      </c>
      <c r="AI81">
        <f>(EX81)</f>
        <v>0.1</v>
      </c>
      <c r="AJ81">
        <f t="shared" si="69"/>
        <v>0</v>
      </c>
      <c r="AK81">
        <v>1401.75</v>
      </c>
      <c r="AL81">
        <v>820.13</v>
      </c>
      <c r="AM81">
        <v>8.36</v>
      </c>
      <c r="AN81">
        <v>1.35</v>
      </c>
      <c r="AO81">
        <v>573.26</v>
      </c>
      <c r="AP81">
        <v>0</v>
      </c>
      <c r="AQ81">
        <v>66.349999999999994</v>
      </c>
      <c r="AR81">
        <v>0.1</v>
      </c>
      <c r="AS81">
        <v>0</v>
      </c>
      <c r="AT81">
        <v>68</v>
      </c>
      <c r="AU81">
        <v>40</v>
      </c>
      <c r="AV81">
        <v>1</v>
      </c>
      <c r="AW81">
        <v>1</v>
      </c>
      <c r="AZ81">
        <v>1</v>
      </c>
      <c r="BA81">
        <v>23.71</v>
      </c>
      <c r="BB81">
        <v>9.18</v>
      </c>
      <c r="BC81">
        <v>3.26</v>
      </c>
      <c r="BD81" t="s">
        <v>349</v>
      </c>
      <c r="BE81" t="s">
        <v>349</v>
      </c>
      <c r="BF81" t="s">
        <v>349</v>
      </c>
      <c r="BG81" t="s">
        <v>349</v>
      </c>
      <c r="BH81">
        <v>0</v>
      </c>
      <c r="BI81">
        <v>1</v>
      </c>
      <c r="BJ81" t="s">
        <v>514</v>
      </c>
      <c r="BM81">
        <v>62001</v>
      </c>
      <c r="BN81">
        <v>0</v>
      </c>
      <c r="BO81" t="s">
        <v>512</v>
      </c>
      <c r="BP81">
        <v>1</v>
      </c>
      <c r="BQ81">
        <v>6</v>
      </c>
      <c r="BR81">
        <v>0</v>
      </c>
      <c r="BS81">
        <v>23.71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349</v>
      </c>
      <c r="BZ81">
        <v>80</v>
      </c>
      <c r="CA81">
        <v>50</v>
      </c>
      <c r="CF81">
        <v>0</v>
      </c>
      <c r="CG81">
        <v>0</v>
      </c>
      <c r="CM81">
        <v>0</v>
      </c>
      <c r="CN81" t="s">
        <v>349</v>
      </c>
      <c r="CO81">
        <v>0</v>
      </c>
      <c r="CP81">
        <f t="shared" si="70"/>
        <v>408.56</v>
      </c>
      <c r="CQ81">
        <f t="shared" si="71"/>
        <v>2673.6237999999998</v>
      </c>
      <c r="CR81">
        <f t="shared" si="72"/>
        <v>76.744799999999998</v>
      </c>
      <c r="CS81">
        <f t="shared" si="73"/>
        <v>32.008500000000005</v>
      </c>
      <c r="CT81">
        <f t="shared" si="74"/>
        <v>13591.9946</v>
      </c>
      <c r="CU81">
        <f t="shared" si="75"/>
        <v>0</v>
      </c>
      <c r="CV81">
        <f t="shared" si="76"/>
        <v>66.349999999999994</v>
      </c>
      <c r="CW81">
        <f t="shared" si="77"/>
        <v>0.1</v>
      </c>
      <c r="CX81">
        <f t="shared" si="78"/>
        <v>0</v>
      </c>
      <c r="CY81">
        <f t="shared" si="79"/>
        <v>231.60800000000003</v>
      </c>
      <c r="CZ81">
        <f t="shared" si="80"/>
        <v>136.24</v>
      </c>
      <c r="DC81" t="s">
        <v>349</v>
      </c>
      <c r="DD81" t="s">
        <v>349</v>
      </c>
      <c r="DE81" t="s">
        <v>349</v>
      </c>
      <c r="DF81" t="s">
        <v>349</v>
      </c>
      <c r="DG81" t="s">
        <v>349</v>
      </c>
      <c r="DH81" t="s">
        <v>349</v>
      </c>
      <c r="DI81" t="s">
        <v>349</v>
      </c>
      <c r="DJ81" t="s">
        <v>349</v>
      </c>
      <c r="DK81" t="s">
        <v>349</v>
      </c>
      <c r="DL81" t="s">
        <v>349</v>
      </c>
      <c r="DM81" t="s">
        <v>349</v>
      </c>
      <c r="DN81">
        <v>0</v>
      </c>
      <c r="DO81">
        <v>0</v>
      </c>
      <c r="DP81">
        <v>1</v>
      </c>
      <c r="DQ81">
        <v>1</v>
      </c>
      <c r="DU81">
        <v>1005</v>
      </c>
      <c r="DV81" t="s">
        <v>363</v>
      </c>
      <c r="DW81" t="s">
        <v>363</v>
      </c>
      <c r="DX81">
        <v>100</v>
      </c>
      <c r="EE81">
        <v>25820378</v>
      </c>
      <c r="EF81">
        <v>6</v>
      </c>
      <c r="EG81" t="s">
        <v>471</v>
      </c>
      <c r="EH81">
        <v>0</v>
      </c>
      <c r="EI81" t="s">
        <v>349</v>
      </c>
      <c r="EJ81">
        <v>1</v>
      </c>
      <c r="EK81">
        <v>62001</v>
      </c>
      <c r="EL81" t="s">
        <v>515</v>
      </c>
      <c r="EM81" t="s">
        <v>516</v>
      </c>
      <c r="EO81" t="s">
        <v>349</v>
      </c>
      <c r="EQ81">
        <v>131072</v>
      </c>
      <c r="ER81">
        <v>1401.75</v>
      </c>
      <c r="ES81">
        <v>820.13</v>
      </c>
      <c r="ET81">
        <v>8.36</v>
      </c>
      <c r="EU81">
        <v>1.35</v>
      </c>
      <c r="EV81">
        <v>573.26</v>
      </c>
      <c r="EW81">
        <v>66.349999999999994</v>
      </c>
      <c r="EX81">
        <v>0.1</v>
      </c>
      <c r="EY81">
        <v>0</v>
      </c>
      <c r="FQ81">
        <v>0</v>
      </c>
      <c r="FR81">
        <f t="shared" si="81"/>
        <v>0</v>
      </c>
      <c r="FS81">
        <v>0</v>
      </c>
      <c r="FV81" t="s">
        <v>372</v>
      </c>
      <c r="FW81" t="s">
        <v>373</v>
      </c>
      <c r="FX81">
        <v>80</v>
      </c>
      <c r="FY81">
        <v>50</v>
      </c>
      <c r="GA81" t="s">
        <v>349</v>
      </c>
      <c r="GD81">
        <v>0</v>
      </c>
      <c r="GF81">
        <v>-545862104</v>
      </c>
      <c r="GG81">
        <v>2</v>
      </c>
      <c r="GH81">
        <v>1</v>
      </c>
      <c r="GI81">
        <v>2</v>
      </c>
      <c r="GJ81">
        <v>0</v>
      </c>
      <c r="GK81">
        <f>ROUND(R81*(R12)/100,2)</f>
        <v>0</v>
      </c>
      <c r="GL81">
        <f t="shared" si="82"/>
        <v>0</v>
      </c>
      <c r="GM81">
        <f t="shared" si="83"/>
        <v>776.41000000000008</v>
      </c>
      <c r="GN81">
        <f t="shared" si="84"/>
        <v>776.41</v>
      </c>
      <c r="GO81">
        <f t="shared" si="85"/>
        <v>0</v>
      </c>
      <c r="GP81">
        <f t="shared" si="86"/>
        <v>0</v>
      </c>
      <c r="GT81">
        <v>0</v>
      </c>
      <c r="GU81">
        <v>1</v>
      </c>
      <c r="GV81">
        <v>0</v>
      </c>
      <c r="GW81">
        <v>0</v>
      </c>
      <c r="GX81">
        <f t="shared" si="87"/>
        <v>0</v>
      </c>
    </row>
    <row r="82" spans="1:206" x14ac:dyDescent="0.2">
      <c r="A82">
        <v>17</v>
      </c>
      <c r="B82">
        <v>1</v>
      </c>
      <c r="C82">
        <f>ROW(SmtRes!A161)</f>
        <v>161</v>
      </c>
      <c r="D82">
        <f>ROW(EtalonRes!A158)</f>
        <v>158</v>
      </c>
      <c r="E82" t="s">
        <v>525</v>
      </c>
      <c r="F82" t="s">
        <v>526</v>
      </c>
      <c r="G82" t="s">
        <v>527</v>
      </c>
      <c r="H82" t="s">
        <v>528</v>
      </c>
      <c r="I82">
        <f>ROUND(1/100,9)</f>
        <v>0.01</v>
      </c>
      <c r="J82">
        <v>0</v>
      </c>
      <c r="O82">
        <f t="shared" si="55"/>
        <v>116.74</v>
      </c>
      <c r="P82">
        <f t="shared" si="56"/>
        <v>0</v>
      </c>
      <c r="Q82">
        <f t="shared" si="57"/>
        <v>16.71</v>
      </c>
      <c r="R82">
        <f t="shared" si="58"/>
        <v>3.88</v>
      </c>
      <c r="S82">
        <f t="shared" si="59"/>
        <v>100.03</v>
      </c>
      <c r="T82">
        <f t="shared" si="60"/>
        <v>0</v>
      </c>
      <c r="U82">
        <f t="shared" si="61"/>
        <v>0.52605000000000002</v>
      </c>
      <c r="V82">
        <f t="shared" si="62"/>
        <v>1.2109999999999999E-2</v>
      </c>
      <c r="W82">
        <f t="shared" si="63"/>
        <v>0</v>
      </c>
      <c r="X82">
        <f t="shared" si="64"/>
        <v>93.52</v>
      </c>
      <c r="Y82">
        <f t="shared" si="65"/>
        <v>44.68</v>
      </c>
      <c r="AA82">
        <v>42559044</v>
      </c>
      <c r="AB82">
        <f t="shared" si="66"/>
        <v>610.46299999999997</v>
      </c>
      <c r="AC82">
        <f>ROUND(((ES82*0)),6)</f>
        <v>0</v>
      </c>
      <c r="AD82">
        <f>ROUND(((((ET82*0.7))-((EU82*0.7)))+AE82),6)</f>
        <v>188.57300000000001</v>
      </c>
      <c r="AE82">
        <f>ROUND(((EU82*0.7)),6)</f>
        <v>16.352</v>
      </c>
      <c r="AF82">
        <f>ROUND(((EV82*0.7)),6)</f>
        <v>421.89</v>
      </c>
      <c r="AG82">
        <f t="shared" si="68"/>
        <v>0</v>
      </c>
      <c r="AH82">
        <f>((EW82*0.7))</f>
        <v>52.605000000000004</v>
      </c>
      <c r="AI82">
        <f>((EX82*0.7))</f>
        <v>1.2109999999999999</v>
      </c>
      <c r="AJ82">
        <f t="shared" si="69"/>
        <v>0</v>
      </c>
      <c r="AK82">
        <v>2505.44</v>
      </c>
      <c r="AL82">
        <v>1633.35</v>
      </c>
      <c r="AM82">
        <v>269.39</v>
      </c>
      <c r="AN82">
        <v>23.36</v>
      </c>
      <c r="AO82">
        <v>602.70000000000005</v>
      </c>
      <c r="AP82">
        <v>0</v>
      </c>
      <c r="AQ82">
        <v>75.150000000000006</v>
      </c>
      <c r="AR82">
        <v>1.73</v>
      </c>
      <c r="AS82">
        <v>0</v>
      </c>
      <c r="AT82">
        <v>90</v>
      </c>
      <c r="AU82">
        <v>43</v>
      </c>
      <c r="AV82">
        <v>1</v>
      </c>
      <c r="AW82">
        <v>1</v>
      </c>
      <c r="AZ82">
        <v>1</v>
      </c>
      <c r="BA82">
        <v>23.71</v>
      </c>
      <c r="BB82">
        <v>8.86</v>
      </c>
      <c r="BC82">
        <v>4.71</v>
      </c>
      <c r="BD82" t="s">
        <v>349</v>
      </c>
      <c r="BE82" t="s">
        <v>349</v>
      </c>
      <c r="BF82" t="s">
        <v>349</v>
      </c>
      <c r="BG82" t="s">
        <v>349</v>
      </c>
      <c r="BH82">
        <v>0</v>
      </c>
      <c r="BI82">
        <v>1</v>
      </c>
      <c r="BJ82" t="s">
        <v>529</v>
      </c>
      <c r="BM82">
        <v>10001</v>
      </c>
      <c r="BN82">
        <v>0</v>
      </c>
      <c r="BO82" t="s">
        <v>526</v>
      </c>
      <c r="BP82">
        <v>1</v>
      </c>
      <c r="BQ82">
        <v>2</v>
      </c>
      <c r="BR82">
        <v>0</v>
      </c>
      <c r="BS82">
        <v>23.71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349</v>
      </c>
      <c r="BZ82">
        <v>118</v>
      </c>
      <c r="CA82">
        <v>63</v>
      </c>
      <c r="CF82">
        <v>0</v>
      </c>
      <c r="CG82">
        <v>0</v>
      </c>
      <c r="CM82">
        <v>0</v>
      </c>
      <c r="CN82" t="s">
        <v>530</v>
      </c>
      <c r="CO82">
        <v>0</v>
      </c>
      <c r="CP82">
        <f t="shared" si="70"/>
        <v>116.74000000000001</v>
      </c>
      <c r="CQ82">
        <f t="shared" si="71"/>
        <v>0</v>
      </c>
      <c r="CR82">
        <f t="shared" si="72"/>
        <v>1670.7567799999999</v>
      </c>
      <c r="CS82">
        <f t="shared" si="73"/>
        <v>387.70592000000005</v>
      </c>
      <c r="CT82">
        <f t="shared" si="74"/>
        <v>10003.0119</v>
      </c>
      <c r="CU82">
        <f t="shared" si="75"/>
        <v>0</v>
      </c>
      <c r="CV82">
        <f t="shared" si="76"/>
        <v>52.605000000000004</v>
      </c>
      <c r="CW82">
        <f t="shared" si="77"/>
        <v>1.2109999999999999</v>
      </c>
      <c r="CX82">
        <f t="shared" si="78"/>
        <v>0</v>
      </c>
      <c r="CY82">
        <f t="shared" si="79"/>
        <v>93.518999999999991</v>
      </c>
      <c r="CZ82">
        <f t="shared" si="80"/>
        <v>44.6813</v>
      </c>
      <c r="DC82" t="s">
        <v>349</v>
      </c>
      <c r="DD82" t="s">
        <v>531</v>
      </c>
      <c r="DE82" t="s">
        <v>532</v>
      </c>
      <c r="DF82" t="s">
        <v>532</v>
      </c>
      <c r="DG82" t="s">
        <v>532</v>
      </c>
      <c r="DH82" t="s">
        <v>349</v>
      </c>
      <c r="DI82" t="s">
        <v>532</v>
      </c>
      <c r="DJ82" t="s">
        <v>532</v>
      </c>
      <c r="DK82" t="s">
        <v>349</v>
      </c>
      <c r="DL82" t="s">
        <v>349</v>
      </c>
      <c r="DM82" t="s">
        <v>349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528</v>
      </c>
      <c r="DW82" t="s">
        <v>528</v>
      </c>
      <c r="DX82">
        <v>1</v>
      </c>
      <c r="EE82">
        <v>25820293</v>
      </c>
      <c r="EF82">
        <v>2</v>
      </c>
      <c r="EG82" t="s">
        <v>367</v>
      </c>
      <c r="EH82">
        <v>0</v>
      </c>
      <c r="EI82" t="s">
        <v>349</v>
      </c>
      <c r="EJ82">
        <v>1</v>
      </c>
      <c r="EK82">
        <v>10001</v>
      </c>
      <c r="EL82" t="s">
        <v>402</v>
      </c>
      <c r="EM82" t="s">
        <v>403</v>
      </c>
      <c r="EO82" t="s">
        <v>533</v>
      </c>
      <c r="EQ82">
        <v>131072</v>
      </c>
      <c r="ER82">
        <v>2505.44</v>
      </c>
      <c r="ES82">
        <v>1633.35</v>
      </c>
      <c r="ET82">
        <v>269.39</v>
      </c>
      <c r="EU82">
        <v>23.36</v>
      </c>
      <c r="EV82">
        <v>602.70000000000005</v>
      </c>
      <c r="EW82">
        <v>75.150000000000006</v>
      </c>
      <c r="EX82">
        <v>1.73</v>
      </c>
      <c r="EY82">
        <v>0</v>
      </c>
      <c r="FQ82">
        <v>0</v>
      </c>
      <c r="FR82">
        <f t="shared" si="81"/>
        <v>0</v>
      </c>
      <c r="FS82">
        <v>0</v>
      </c>
      <c r="FT82" t="s">
        <v>371</v>
      </c>
      <c r="FU82" t="s">
        <v>372</v>
      </c>
      <c r="FV82" t="s">
        <v>372</v>
      </c>
      <c r="FW82" t="s">
        <v>373</v>
      </c>
      <c r="FX82">
        <v>106.2</v>
      </c>
      <c r="FY82">
        <v>53.55</v>
      </c>
      <c r="GA82" t="s">
        <v>349</v>
      </c>
      <c r="GD82">
        <v>0</v>
      </c>
      <c r="GF82">
        <v>-916008453</v>
      </c>
      <c r="GG82">
        <v>2</v>
      </c>
      <c r="GH82">
        <v>1</v>
      </c>
      <c r="GI82">
        <v>0</v>
      </c>
      <c r="GJ82">
        <v>0</v>
      </c>
      <c r="GK82">
        <f>ROUND(R82*(R12)/100,2)</f>
        <v>0</v>
      </c>
      <c r="GL82">
        <f t="shared" si="82"/>
        <v>0</v>
      </c>
      <c r="GM82">
        <f t="shared" si="83"/>
        <v>254.94</v>
      </c>
      <c r="GN82">
        <f t="shared" si="84"/>
        <v>254.94</v>
      </c>
      <c r="GO82">
        <f t="shared" si="85"/>
        <v>0</v>
      </c>
      <c r="GP82">
        <f t="shared" si="86"/>
        <v>0</v>
      </c>
      <c r="GT82">
        <v>0</v>
      </c>
      <c r="GU82">
        <v>1</v>
      </c>
      <c r="GV82">
        <v>0</v>
      </c>
      <c r="GW82">
        <v>0</v>
      </c>
      <c r="GX82">
        <f t="shared" si="87"/>
        <v>0</v>
      </c>
    </row>
    <row r="83" spans="1:206" x14ac:dyDescent="0.2">
      <c r="A83">
        <v>17</v>
      </c>
      <c r="B83">
        <v>1</v>
      </c>
      <c r="C83">
        <f>ROW(SmtRes!A169)</f>
        <v>169</v>
      </c>
      <c r="D83">
        <f>ROW(EtalonRes!A166)</f>
        <v>166</v>
      </c>
      <c r="E83" t="s">
        <v>534</v>
      </c>
      <c r="F83" t="s">
        <v>526</v>
      </c>
      <c r="G83" t="s">
        <v>535</v>
      </c>
      <c r="H83" t="s">
        <v>528</v>
      </c>
      <c r="I83">
        <f>ROUND(1/100,9)</f>
        <v>0.01</v>
      </c>
      <c r="J83">
        <v>0</v>
      </c>
      <c r="O83">
        <f t="shared" si="55"/>
        <v>233</v>
      </c>
      <c r="P83">
        <f t="shared" si="56"/>
        <v>0</v>
      </c>
      <c r="Q83">
        <f t="shared" si="57"/>
        <v>35.799999999999997</v>
      </c>
      <c r="R83">
        <f t="shared" si="58"/>
        <v>8.31</v>
      </c>
      <c r="S83">
        <f t="shared" si="59"/>
        <v>197.2</v>
      </c>
      <c r="T83">
        <f t="shared" si="60"/>
        <v>0</v>
      </c>
      <c r="U83">
        <f t="shared" si="61"/>
        <v>1.0370699999999999</v>
      </c>
      <c r="V83">
        <f t="shared" si="62"/>
        <v>2.5950000000000001E-2</v>
      </c>
      <c r="W83">
        <f t="shared" si="63"/>
        <v>0</v>
      </c>
      <c r="X83">
        <f t="shared" si="64"/>
        <v>184.96</v>
      </c>
      <c r="Y83">
        <f t="shared" si="65"/>
        <v>88.37</v>
      </c>
      <c r="AA83">
        <v>42559044</v>
      </c>
      <c r="AB83">
        <f t="shared" si="66"/>
        <v>1235.8109999999999</v>
      </c>
      <c r="AC83">
        <f>ROUND(((ES83*0)),6)</f>
        <v>0</v>
      </c>
      <c r="AD83">
        <f>ROUND((((((ET83*1.25)*1.2))-(((EU83*1.25)*1.2)))+AE83),6)</f>
        <v>404.08499999999998</v>
      </c>
      <c r="AE83">
        <f>ROUND((((EU83*1.25)*1.2)),6)</f>
        <v>35.04</v>
      </c>
      <c r="AF83">
        <f>ROUND((((EV83*1.15)*1.2)),6)</f>
        <v>831.726</v>
      </c>
      <c r="AG83">
        <f t="shared" si="68"/>
        <v>0</v>
      </c>
      <c r="AH83">
        <f>(((EW83*1.15)*1.2))</f>
        <v>103.70699999999999</v>
      </c>
      <c r="AI83">
        <f>(((EX83*1.25)*1.2))</f>
        <v>2.5950000000000002</v>
      </c>
      <c r="AJ83">
        <f t="shared" si="69"/>
        <v>0</v>
      </c>
      <c r="AK83">
        <v>2505.44</v>
      </c>
      <c r="AL83">
        <v>1633.35</v>
      </c>
      <c r="AM83">
        <v>269.39</v>
      </c>
      <c r="AN83">
        <v>23.36</v>
      </c>
      <c r="AO83">
        <v>602.70000000000005</v>
      </c>
      <c r="AP83">
        <v>0</v>
      </c>
      <c r="AQ83">
        <v>75.150000000000006</v>
      </c>
      <c r="AR83">
        <v>1.73</v>
      </c>
      <c r="AS83">
        <v>0</v>
      </c>
      <c r="AT83">
        <v>90</v>
      </c>
      <c r="AU83">
        <v>43</v>
      </c>
      <c r="AV83">
        <v>1</v>
      </c>
      <c r="AW83">
        <v>1</v>
      </c>
      <c r="AZ83">
        <v>1</v>
      </c>
      <c r="BA83">
        <v>23.71</v>
      </c>
      <c r="BB83">
        <v>8.86</v>
      </c>
      <c r="BC83">
        <v>4.71</v>
      </c>
      <c r="BD83" t="s">
        <v>349</v>
      </c>
      <c r="BE83" t="s">
        <v>349</v>
      </c>
      <c r="BF83" t="s">
        <v>349</v>
      </c>
      <c r="BG83" t="s">
        <v>349</v>
      </c>
      <c r="BH83">
        <v>0</v>
      </c>
      <c r="BI83">
        <v>1</v>
      </c>
      <c r="BJ83" t="s">
        <v>529</v>
      </c>
      <c r="BM83">
        <v>10001</v>
      </c>
      <c r="BN83">
        <v>0</v>
      </c>
      <c r="BO83" t="s">
        <v>526</v>
      </c>
      <c r="BP83">
        <v>1</v>
      </c>
      <c r="BQ83">
        <v>2</v>
      </c>
      <c r="BR83">
        <v>0</v>
      </c>
      <c r="BS83">
        <v>23.71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349</v>
      </c>
      <c r="BZ83">
        <v>118</v>
      </c>
      <c r="CA83">
        <v>63</v>
      </c>
      <c r="CF83">
        <v>0</v>
      </c>
      <c r="CG83">
        <v>0</v>
      </c>
      <c r="CM83">
        <v>0</v>
      </c>
      <c r="CN83" t="s">
        <v>342</v>
      </c>
      <c r="CO83">
        <v>0</v>
      </c>
      <c r="CP83">
        <f t="shared" si="70"/>
        <v>233</v>
      </c>
      <c r="CQ83">
        <f t="shared" si="71"/>
        <v>0</v>
      </c>
      <c r="CR83">
        <f t="shared" si="72"/>
        <v>3580.1930999999995</v>
      </c>
      <c r="CS83">
        <f t="shared" si="73"/>
        <v>830.79840000000002</v>
      </c>
      <c r="CT83">
        <f t="shared" si="74"/>
        <v>19720.223460000001</v>
      </c>
      <c r="CU83">
        <f t="shared" si="75"/>
        <v>0</v>
      </c>
      <c r="CV83">
        <f t="shared" si="76"/>
        <v>103.70699999999999</v>
      </c>
      <c r="CW83">
        <f t="shared" si="77"/>
        <v>2.5950000000000002</v>
      </c>
      <c r="CX83">
        <f t="shared" si="78"/>
        <v>0</v>
      </c>
      <c r="CY83">
        <f t="shared" si="79"/>
        <v>184.95899999999997</v>
      </c>
      <c r="CZ83">
        <f t="shared" si="80"/>
        <v>88.36930000000001</v>
      </c>
      <c r="DC83" t="s">
        <v>349</v>
      </c>
      <c r="DD83" t="s">
        <v>536</v>
      </c>
      <c r="DE83" t="s">
        <v>400</v>
      </c>
      <c r="DF83" t="s">
        <v>400</v>
      </c>
      <c r="DG83" t="s">
        <v>401</v>
      </c>
      <c r="DH83" t="s">
        <v>349</v>
      </c>
      <c r="DI83" t="s">
        <v>401</v>
      </c>
      <c r="DJ83" t="s">
        <v>400</v>
      </c>
      <c r="DK83" t="s">
        <v>349</v>
      </c>
      <c r="DL83" t="s">
        <v>349</v>
      </c>
      <c r="DM83" t="s">
        <v>349</v>
      </c>
      <c r="DN83">
        <v>0</v>
      </c>
      <c r="DO83">
        <v>0</v>
      </c>
      <c r="DP83">
        <v>1</v>
      </c>
      <c r="DQ83">
        <v>1</v>
      </c>
      <c r="DU83">
        <v>1013</v>
      </c>
      <c r="DV83" t="s">
        <v>528</v>
      </c>
      <c r="DW83" t="s">
        <v>528</v>
      </c>
      <c r="DX83">
        <v>1</v>
      </c>
      <c r="EE83">
        <v>25820293</v>
      </c>
      <c r="EF83">
        <v>2</v>
      </c>
      <c r="EG83" t="s">
        <v>367</v>
      </c>
      <c r="EH83">
        <v>0</v>
      </c>
      <c r="EI83" t="s">
        <v>349</v>
      </c>
      <c r="EJ83">
        <v>1</v>
      </c>
      <c r="EK83">
        <v>10001</v>
      </c>
      <c r="EL83" t="s">
        <v>402</v>
      </c>
      <c r="EM83" t="s">
        <v>403</v>
      </c>
      <c r="EO83" t="s">
        <v>404</v>
      </c>
      <c r="EQ83">
        <v>131072</v>
      </c>
      <c r="ER83">
        <v>2505.44</v>
      </c>
      <c r="ES83">
        <v>1633.35</v>
      </c>
      <c r="ET83">
        <v>269.39</v>
      </c>
      <c r="EU83">
        <v>23.36</v>
      </c>
      <c r="EV83">
        <v>602.70000000000005</v>
      </c>
      <c r="EW83">
        <v>75.150000000000006</v>
      </c>
      <c r="EX83">
        <v>1.73</v>
      </c>
      <c r="EY83">
        <v>0</v>
      </c>
      <c r="FQ83">
        <v>0</v>
      </c>
      <c r="FR83">
        <f t="shared" si="81"/>
        <v>0</v>
      </c>
      <c r="FS83">
        <v>0</v>
      </c>
      <c r="FT83" t="s">
        <v>371</v>
      </c>
      <c r="FU83" t="s">
        <v>372</v>
      </c>
      <c r="FV83" t="s">
        <v>372</v>
      </c>
      <c r="FW83" t="s">
        <v>373</v>
      </c>
      <c r="FX83">
        <v>106.2</v>
      </c>
      <c r="FY83">
        <v>53.55</v>
      </c>
      <c r="GA83" t="s">
        <v>349</v>
      </c>
      <c r="GD83">
        <v>0</v>
      </c>
      <c r="GF83">
        <v>934429743</v>
      </c>
      <c r="GG83">
        <v>2</v>
      </c>
      <c r="GH83">
        <v>1</v>
      </c>
      <c r="GI83">
        <v>0</v>
      </c>
      <c r="GJ83">
        <v>0</v>
      </c>
      <c r="GK83">
        <f>ROUND(R83*(R12)/100,2)</f>
        <v>0</v>
      </c>
      <c r="GL83">
        <f t="shared" si="82"/>
        <v>0</v>
      </c>
      <c r="GM83">
        <f t="shared" si="83"/>
        <v>506.33000000000004</v>
      </c>
      <c r="GN83">
        <f t="shared" si="84"/>
        <v>506.33</v>
      </c>
      <c r="GO83">
        <f t="shared" si="85"/>
        <v>0</v>
      </c>
      <c r="GP83">
        <f t="shared" si="86"/>
        <v>0</v>
      </c>
      <c r="GT83">
        <v>0</v>
      </c>
      <c r="GU83">
        <v>1</v>
      </c>
      <c r="GV83">
        <v>0</v>
      </c>
      <c r="GW83">
        <v>0</v>
      </c>
      <c r="GX83">
        <f t="shared" si="87"/>
        <v>0</v>
      </c>
    </row>
    <row r="84" spans="1:206" x14ac:dyDescent="0.2">
      <c r="A84">
        <v>18</v>
      </c>
      <c r="B84">
        <v>1</v>
      </c>
      <c r="C84">
        <v>168</v>
      </c>
      <c r="E84" t="s">
        <v>537</v>
      </c>
      <c r="F84" t="s">
        <v>538</v>
      </c>
      <c r="G84" t="s">
        <v>539</v>
      </c>
      <c r="H84" t="s">
        <v>540</v>
      </c>
      <c r="I84">
        <f>I83*J84</f>
        <v>1</v>
      </c>
      <c r="J84">
        <v>100</v>
      </c>
      <c r="O84">
        <f t="shared" si="55"/>
        <v>1253.57</v>
      </c>
      <c r="P84">
        <f t="shared" si="56"/>
        <v>1253.57</v>
      </c>
      <c r="Q84">
        <f t="shared" si="57"/>
        <v>0</v>
      </c>
      <c r="R84">
        <f t="shared" si="58"/>
        <v>0</v>
      </c>
      <c r="S84">
        <f t="shared" si="59"/>
        <v>0</v>
      </c>
      <c r="T84">
        <f t="shared" si="60"/>
        <v>0</v>
      </c>
      <c r="U84">
        <f t="shared" si="61"/>
        <v>0</v>
      </c>
      <c r="V84">
        <f t="shared" si="62"/>
        <v>0</v>
      </c>
      <c r="W84">
        <f t="shared" si="63"/>
        <v>0.28000000000000003</v>
      </c>
      <c r="X84">
        <f t="shared" si="64"/>
        <v>0</v>
      </c>
      <c r="Y84">
        <f t="shared" si="65"/>
        <v>0</v>
      </c>
      <c r="AA84">
        <v>42559044</v>
      </c>
      <c r="AB84">
        <f t="shared" si="66"/>
        <v>596.94000000000005</v>
      </c>
      <c r="AC84">
        <f>ROUND((ES84),6)</f>
        <v>596.94000000000005</v>
      </c>
      <c r="AD84">
        <f>ROUND((((ET84)-(EU84))+AE84),6)</f>
        <v>0</v>
      </c>
      <c r="AE84">
        <f>ROUND((EU84),6)</f>
        <v>0</v>
      </c>
      <c r="AF84">
        <f>ROUND((EV84),6)</f>
        <v>0</v>
      </c>
      <c r="AG84">
        <f t="shared" si="68"/>
        <v>0</v>
      </c>
      <c r="AH84">
        <f>(EW84)</f>
        <v>0</v>
      </c>
      <c r="AI84">
        <f>(EX84)</f>
        <v>0</v>
      </c>
      <c r="AJ84">
        <f t="shared" si="69"/>
        <v>0.28000000000000003</v>
      </c>
      <c r="AK84">
        <v>596.94000000000005</v>
      </c>
      <c r="AL84">
        <v>596.94000000000005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0.28000000000000003</v>
      </c>
      <c r="AT84">
        <v>90</v>
      </c>
      <c r="AU84">
        <v>43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2.1</v>
      </c>
      <c r="BD84" t="s">
        <v>349</v>
      </c>
      <c r="BE84" t="s">
        <v>349</v>
      </c>
      <c r="BF84" t="s">
        <v>349</v>
      </c>
      <c r="BG84" t="s">
        <v>349</v>
      </c>
      <c r="BH84">
        <v>3</v>
      </c>
      <c r="BI84">
        <v>1</v>
      </c>
      <c r="BJ84" t="s">
        <v>541</v>
      </c>
      <c r="BM84">
        <v>10001</v>
      </c>
      <c r="BN84">
        <v>0</v>
      </c>
      <c r="BO84" t="s">
        <v>538</v>
      </c>
      <c r="BP84">
        <v>1</v>
      </c>
      <c r="BQ84">
        <v>2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349</v>
      </c>
      <c r="BZ84">
        <v>118</v>
      </c>
      <c r="CA84">
        <v>63</v>
      </c>
      <c r="CF84">
        <v>0</v>
      </c>
      <c r="CG84">
        <v>0</v>
      </c>
      <c r="CM84">
        <v>0</v>
      </c>
      <c r="CN84" t="s">
        <v>349</v>
      </c>
      <c r="CO84">
        <v>0</v>
      </c>
      <c r="CP84">
        <f t="shared" si="70"/>
        <v>1253.57</v>
      </c>
      <c r="CQ84">
        <f t="shared" si="71"/>
        <v>1253.5740000000001</v>
      </c>
      <c r="CR84">
        <f t="shared" si="72"/>
        <v>0</v>
      </c>
      <c r="CS84">
        <f t="shared" si="73"/>
        <v>0</v>
      </c>
      <c r="CT84">
        <f t="shared" si="74"/>
        <v>0</v>
      </c>
      <c r="CU84">
        <f t="shared" si="75"/>
        <v>0</v>
      </c>
      <c r="CV84">
        <f t="shared" si="76"/>
        <v>0</v>
      </c>
      <c r="CW84">
        <f t="shared" si="77"/>
        <v>0</v>
      </c>
      <c r="CX84">
        <f t="shared" si="78"/>
        <v>0.28000000000000003</v>
      </c>
      <c r="CY84">
        <f t="shared" si="79"/>
        <v>0</v>
      </c>
      <c r="CZ84">
        <f t="shared" si="80"/>
        <v>0</v>
      </c>
      <c r="DC84" t="s">
        <v>349</v>
      </c>
      <c r="DD84" t="s">
        <v>349</v>
      </c>
      <c r="DE84" t="s">
        <v>349</v>
      </c>
      <c r="DF84" t="s">
        <v>349</v>
      </c>
      <c r="DG84" t="s">
        <v>349</v>
      </c>
      <c r="DH84" t="s">
        <v>349</v>
      </c>
      <c r="DI84" t="s">
        <v>349</v>
      </c>
      <c r="DJ84" t="s">
        <v>349</v>
      </c>
      <c r="DK84" t="s">
        <v>349</v>
      </c>
      <c r="DL84" t="s">
        <v>349</v>
      </c>
      <c r="DM84" t="s">
        <v>349</v>
      </c>
      <c r="DN84">
        <v>0</v>
      </c>
      <c r="DO84">
        <v>0</v>
      </c>
      <c r="DP84">
        <v>1</v>
      </c>
      <c r="DQ84">
        <v>1</v>
      </c>
      <c r="DU84">
        <v>1010</v>
      </c>
      <c r="DV84" t="s">
        <v>540</v>
      </c>
      <c r="DW84" t="s">
        <v>540</v>
      </c>
      <c r="DX84">
        <v>1</v>
      </c>
      <c r="EE84">
        <v>25820293</v>
      </c>
      <c r="EF84">
        <v>2</v>
      </c>
      <c r="EG84" t="s">
        <v>367</v>
      </c>
      <c r="EH84">
        <v>0</v>
      </c>
      <c r="EI84" t="s">
        <v>349</v>
      </c>
      <c r="EJ84">
        <v>1</v>
      </c>
      <c r="EK84">
        <v>10001</v>
      </c>
      <c r="EL84" t="s">
        <v>402</v>
      </c>
      <c r="EM84" t="s">
        <v>403</v>
      </c>
      <c r="EO84" t="s">
        <v>349</v>
      </c>
      <c r="EQ84">
        <v>0</v>
      </c>
      <c r="ER84">
        <v>596.94000000000005</v>
      </c>
      <c r="ES84">
        <v>596.94000000000005</v>
      </c>
      <c r="ET84">
        <v>0</v>
      </c>
      <c r="EU84">
        <v>0</v>
      </c>
      <c r="EV84">
        <v>0</v>
      </c>
      <c r="EW84">
        <v>0</v>
      </c>
      <c r="EX84">
        <v>0</v>
      </c>
      <c r="FQ84">
        <v>0</v>
      </c>
      <c r="FR84">
        <f t="shared" si="81"/>
        <v>0</v>
      </c>
      <c r="FS84">
        <v>0</v>
      </c>
      <c r="FT84" t="s">
        <v>371</v>
      </c>
      <c r="FU84" t="s">
        <v>372</v>
      </c>
      <c r="FV84" t="s">
        <v>372</v>
      </c>
      <c r="FW84" t="s">
        <v>373</v>
      </c>
      <c r="FX84">
        <v>106.2</v>
      </c>
      <c r="FY84">
        <v>53.55</v>
      </c>
      <c r="GA84" t="s">
        <v>349</v>
      </c>
      <c r="GD84">
        <v>0</v>
      </c>
      <c r="GF84">
        <v>2084657019</v>
      </c>
      <c r="GG84">
        <v>2</v>
      </c>
      <c r="GH84">
        <v>1</v>
      </c>
      <c r="GI84">
        <v>2</v>
      </c>
      <c r="GJ84">
        <v>0</v>
      </c>
      <c r="GK84">
        <f>ROUND(R84*(R12)/100,2)</f>
        <v>0</v>
      </c>
      <c r="GL84">
        <f t="shared" si="82"/>
        <v>0</v>
      </c>
      <c r="GM84">
        <f t="shared" si="83"/>
        <v>1253.57</v>
      </c>
      <c r="GN84">
        <f t="shared" si="84"/>
        <v>1253.57</v>
      </c>
      <c r="GO84">
        <f t="shared" si="85"/>
        <v>0</v>
      </c>
      <c r="GP84">
        <f t="shared" si="86"/>
        <v>0</v>
      </c>
      <c r="GT84">
        <v>0</v>
      </c>
      <c r="GU84">
        <v>1</v>
      </c>
      <c r="GV84">
        <v>0</v>
      </c>
      <c r="GW84">
        <v>0</v>
      </c>
      <c r="GX84">
        <f t="shared" si="87"/>
        <v>0</v>
      </c>
    </row>
    <row r="86" spans="1:206" x14ac:dyDescent="0.2">
      <c r="A86" s="2">
        <v>51</v>
      </c>
      <c r="B86" s="2">
        <f>B64</f>
        <v>1</v>
      </c>
      <c r="C86" s="2">
        <f>A64</f>
        <v>4</v>
      </c>
      <c r="D86" s="2">
        <f>ROW(A64)</f>
        <v>64</v>
      </c>
      <c r="E86" s="2"/>
      <c r="F86" s="2" t="str">
        <f>IF(F64&lt;&gt;"",F64,"")</f>
        <v>Новый раздел</v>
      </c>
      <c r="G86" s="2" t="str">
        <f>IF(G64&lt;&gt;"",G64,"")</f>
        <v>2. Ремонт полов с восстановлением плиточного покрытия, ремонт стен и потолков, замена почтовых ящиков</v>
      </c>
      <c r="H86" s="2"/>
      <c r="I86" s="2"/>
      <c r="J86" s="2"/>
      <c r="K86" s="2"/>
      <c r="L86" s="2"/>
      <c r="M86" s="2"/>
      <c r="N86" s="2"/>
      <c r="O86" s="2">
        <f t="shared" ref="O86:T86" si="88">ROUND(AB86,2)</f>
        <v>77104.92</v>
      </c>
      <c r="P86" s="2">
        <f t="shared" si="88"/>
        <v>15340.87</v>
      </c>
      <c r="Q86" s="2">
        <f t="shared" si="88"/>
        <v>1718.37</v>
      </c>
      <c r="R86" s="2">
        <f t="shared" si="88"/>
        <v>812.58</v>
      </c>
      <c r="S86" s="2">
        <f t="shared" si="88"/>
        <v>60045.68</v>
      </c>
      <c r="T86" s="2">
        <f t="shared" si="88"/>
        <v>0</v>
      </c>
      <c r="U86" s="2">
        <f>AH86</f>
        <v>287.2537294</v>
      </c>
      <c r="V86" s="2">
        <f>AI86</f>
        <v>3.0057050000000003</v>
      </c>
      <c r="W86" s="2">
        <f>ROUND(AJ86,2)</f>
        <v>0.28000000000000003</v>
      </c>
      <c r="X86" s="2">
        <f>ROUND(AK86,2)</f>
        <v>46414.41</v>
      </c>
      <c r="Y86" s="2">
        <f>ROUND(AL86,2)</f>
        <v>24245.31</v>
      </c>
      <c r="Z86" s="2"/>
      <c r="AA86" s="2"/>
      <c r="AB86" s="2">
        <f>ROUND(SUMIF(AA68:AA84,"=42559044",O68:O84),2)</f>
        <v>77104.92</v>
      </c>
      <c r="AC86" s="2">
        <f>ROUND(SUMIF(AA68:AA84,"=42559044",P68:P84),2)</f>
        <v>15340.87</v>
      </c>
      <c r="AD86" s="2">
        <f>ROUND(SUMIF(AA68:AA84,"=42559044",Q68:Q84),2)</f>
        <v>1718.37</v>
      </c>
      <c r="AE86" s="2">
        <f>ROUND(SUMIF(AA68:AA84,"=42559044",R68:R84),2)</f>
        <v>812.58</v>
      </c>
      <c r="AF86" s="2">
        <f>ROUND(SUMIF(AA68:AA84,"=42559044",S68:S84),2)</f>
        <v>60045.68</v>
      </c>
      <c r="AG86" s="2">
        <f>ROUND(SUMIF(AA68:AA84,"=42559044",T68:T84),2)</f>
        <v>0</v>
      </c>
      <c r="AH86" s="2">
        <f>SUMIF(AA68:AA84,"=42559044",U68:U84)</f>
        <v>287.2537294</v>
      </c>
      <c r="AI86" s="2">
        <f>SUMIF(AA68:AA84,"=42559044",V68:V84)</f>
        <v>3.0057050000000003</v>
      </c>
      <c r="AJ86" s="2">
        <f>ROUND(SUMIF(AA68:AA84,"=42559044",W68:W84),2)</f>
        <v>0.28000000000000003</v>
      </c>
      <c r="AK86" s="2">
        <f>ROUND(SUMIF(AA68:AA84,"=42559044",X68:X84),2)</f>
        <v>46414.41</v>
      </c>
      <c r="AL86" s="2">
        <f>ROUND(SUMIF(AA68:AA84,"=42559044",Y68:Y84),2)</f>
        <v>24245.31</v>
      </c>
      <c r="AM86" s="2"/>
      <c r="AN86" s="2"/>
      <c r="AO86" s="2">
        <f t="shared" ref="AO86:AZ86" si="89">ROUND(BB86,2)</f>
        <v>0</v>
      </c>
      <c r="AP86" s="2">
        <f t="shared" si="89"/>
        <v>0</v>
      </c>
      <c r="AQ86" s="2">
        <f t="shared" si="89"/>
        <v>0</v>
      </c>
      <c r="AR86" s="2">
        <f t="shared" si="89"/>
        <v>147764.64000000001</v>
      </c>
      <c r="AS86" s="2">
        <f t="shared" si="89"/>
        <v>147764.64000000001</v>
      </c>
      <c r="AT86" s="2">
        <f t="shared" si="89"/>
        <v>0</v>
      </c>
      <c r="AU86" s="2">
        <f t="shared" si="89"/>
        <v>0</v>
      </c>
      <c r="AV86" s="2">
        <f t="shared" si="89"/>
        <v>15340.87</v>
      </c>
      <c r="AW86" s="2">
        <f t="shared" si="89"/>
        <v>15340.87</v>
      </c>
      <c r="AX86" s="2">
        <f t="shared" si="89"/>
        <v>0</v>
      </c>
      <c r="AY86" s="2">
        <f t="shared" si="89"/>
        <v>15340.87</v>
      </c>
      <c r="AZ86" s="2">
        <f t="shared" si="89"/>
        <v>0</v>
      </c>
      <c r="BA86" s="2"/>
      <c r="BB86" s="2">
        <f>ROUND(SUMIF(AA68:AA84,"=42559044",FQ68:FQ84),2)</f>
        <v>0</v>
      </c>
      <c r="BC86" s="2">
        <f>ROUND(SUMIF(AA68:AA84,"=42559044",FR68:FR84),2)</f>
        <v>0</v>
      </c>
      <c r="BD86" s="2">
        <f>ROUND(SUMIF(AA68:AA84,"=42559044",GL68:GL84),2)</f>
        <v>0</v>
      </c>
      <c r="BE86" s="2">
        <f>ROUND(SUMIF(AA68:AA84,"=42559044",GM68:GM84),2)</f>
        <v>147764.64000000001</v>
      </c>
      <c r="BF86" s="2">
        <f>ROUND(SUMIF(AA68:AA84,"=42559044",GN68:GN84),2)</f>
        <v>147764.64000000001</v>
      </c>
      <c r="BG86" s="2">
        <f>ROUND(SUMIF(AA68:AA84,"=42559044",GO68:GO84),2)</f>
        <v>0</v>
      </c>
      <c r="BH86" s="2">
        <f>ROUND(SUMIF(AA68:AA84,"=42559044",GP68:GP84),2)</f>
        <v>0</v>
      </c>
      <c r="BI86" s="2">
        <f>AC86-BB86</f>
        <v>15340.87</v>
      </c>
      <c r="BJ86" s="2">
        <f>AC86-BC86</f>
        <v>15340.87</v>
      </c>
      <c r="BK86" s="2">
        <f>BB86-BD86</f>
        <v>0</v>
      </c>
      <c r="BL86" s="2">
        <f>AC86-BB86-BC86+BD86</f>
        <v>15340.87</v>
      </c>
      <c r="BM86" s="2">
        <f>BC86-BD86</f>
        <v>0</v>
      </c>
      <c r="BN86" s="2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>
        <v>0</v>
      </c>
    </row>
    <row r="88" spans="1:206" x14ac:dyDescent="0.2">
      <c r="A88" s="4">
        <v>50</v>
      </c>
      <c r="B88" s="4">
        <v>0</v>
      </c>
      <c r="C88" s="4">
        <v>0</v>
      </c>
      <c r="D88" s="4">
        <v>1</v>
      </c>
      <c r="E88" s="4">
        <v>201</v>
      </c>
      <c r="F88" s="4">
        <f>ROUND(Source!O86,O88)</f>
        <v>77104.92</v>
      </c>
      <c r="G88" s="4" t="s">
        <v>419</v>
      </c>
      <c r="H88" s="4" t="s">
        <v>420</v>
      </c>
      <c r="I88" s="4"/>
      <c r="J88" s="4"/>
      <c r="K88" s="4">
        <v>201</v>
      </c>
      <c r="L88" s="4">
        <v>1</v>
      </c>
      <c r="M88" s="4">
        <v>3</v>
      </c>
      <c r="N88" s="4" t="s">
        <v>349</v>
      </c>
      <c r="O88" s="4">
        <v>2</v>
      </c>
      <c r="P88" s="4"/>
    </row>
    <row r="89" spans="1:206" x14ac:dyDescent="0.2">
      <c r="A89" s="4">
        <v>50</v>
      </c>
      <c r="B89" s="4">
        <v>0</v>
      </c>
      <c r="C89" s="4">
        <v>0</v>
      </c>
      <c r="D89" s="4">
        <v>1</v>
      </c>
      <c r="E89" s="4">
        <v>202</v>
      </c>
      <c r="F89" s="4">
        <f>ROUND(Source!P86,O89)</f>
        <v>15340.87</v>
      </c>
      <c r="G89" s="4" t="s">
        <v>421</v>
      </c>
      <c r="H89" s="4" t="s">
        <v>422</v>
      </c>
      <c r="I89" s="4"/>
      <c r="J89" s="4"/>
      <c r="K89" s="4">
        <v>202</v>
      </c>
      <c r="L89" s="4">
        <v>2</v>
      </c>
      <c r="M89" s="4">
        <v>3</v>
      </c>
      <c r="N89" s="4" t="s">
        <v>349</v>
      </c>
      <c r="O89" s="4">
        <v>2</v>
      </c>
      <c r="P89" s="4"/>
    </row>
    <row r="90" spans="1:206" x14ac:dyDescent="0.2">
      <c r="A90" s="4">
        <v>50</v>
      </c>
      <c r="B90" s="4">
        <v>0</v>
      </c>
      <c r="C90" s="4">
        <v>0</v>
      </c>
      <c r="D90" s="4">
        <v>1</v>
      </c>
      <c r="E90" s="4">
        <v>222</v>
      </c>
      <c r="F90" s="4">
        <f>ROUND(Source!AO86,O90)</f>
        <v>0</v>
      </c>
      <c r="G90" s="4" t="s">
        <v>423</v>
      </c>
      <c r="H90" s="4" t="s">
        <v>424</v>
      </c>
      <c r="I90" s="4"/>
      <c r="J90" s="4"/>
      <c r="K90" s="4">
        <v>222</v>
      </c>
      <c r="L90" s="4">
        <v>3</v>
      </c>
      <c r="M90" s="4">
        <v>3</v>
      </c>
      <c r="N90" s="4" t="s">
        <v>349</v>
      </c>
      <c r="O90" s="4">
        <v>2</v>
      </c>
      <c r="P90" s="4"/>
    </row>
    <row r="91" spans="1:206" x14ac:dyDescent="0.2">
      <c r="A91" s="4">
        <v>50</v>
      </c>
      <c r="B91" s="4">
        <v>0</v>
      </c>
      <c r="C91" s="4">
        <v>0</v>
      </c>
      <c r="D91" s="4">
        <v>1</v>
      </c>
      <c r="E91" s="4">
        <v>225</v>
      </c>
      <c r="F91" s="4">
        <f>ROUND(Source!AV86,O91)</f>
        <v>15340.87</v>
      </c>
      <c r="G91" s="4" t="s">
        <v>425</v>
      </c>
      <c r="H91" s="4" t="s">
        <v>426</v>
      </c>
      <c r="I91" s="4"/>
      <c r="J91" s="4"/>
      <c r="K91" s="4">
        <v>225</v>
      </c>
      <c r="L91" s="4">
        <v>4</v>
      </c>
      <c r="M91" s="4">
        <v>3</v>
      </c>
      <c r="N91" s="4" t="s">
        <v>349</v>
      </c>
      <c r="O91" s="4">
        <v>2</v>
      </c>
      <c r="P91" s="4"/>
    </row>
    <row r="92" spans="1:206" x14ac:dyDescent="0.2">
      <c r="A92" s="4">
        <v>50</v>
      </c>
      <c r="B92" s="4">
        <v>0</v>
      </c>
      <c r="C92" s="4">
        <v>0</v>
      </c>
      <c r="D92" s="4">
        <v>1</v>
      </c>
      <c r="E92" s="4">
        <v>226</v>
      </c>
      <c r="F92" s="4">
        <f>ROUND(Source!AW86,O92)</f>
        <v>15340.87</v>
      </c>
      <c r="G92" s="4" t="s">
        <v>427</v>
      </c>
      <c r="H92" s="4" t="s">
        <v>428</v>
      </c>
      <c r="I92" s="4"/>
      <c r="J92" s="4"/>
      <c r="K92" s="4">
        <v>226</v>
      </c>
      <c r="L92" s="4">
        <v>5</v>
      </c>
      <c r="M92" s="4">
        <v>3</v>
      </c>
      <c r="N92" s="4" t="s">
        <v>349</v>
      </c>
      <c r="O92" s="4">
        <v>2</v>
      </c>
      <c r="P92" s="4"/>
    </row>
    <row r="93" spans="1:206" x14ac:dyDescent="0.2">
      <c r="A93" s="4">
        <v>50</v>
      </c>
      <c r="B93" s="4">
        <v>0</v>
      </c>
      <c r="C93" s="4">
        <v>0</v>
      </c>
      <c r="D93" s="4">
        <v>1</v>
      </c>
      <c r="E93" s="4">
        <v>227</v>
      </c>
      <c r="F93" s="4">
        <f>ROUND(Source!AX86,O93)</f>
        <v>0</v>
      </c>
      <c r="G93" s="4" t="s">
        <v>429</v>
      </c>
      <c r="H93" s="4" t="s">
        <v>430</v>
      </c>
      <c r="I93" s="4"/>
      <c r="J93" s="4"/>
      <c r="K93" s="4">
        <v>227</v>
      </c>
      <c r="L93" s="4">
        <v>6</v>
      </c>
      <c r="M93" s="4">
        <v>3</v>
      </c>
      <c r="N93" s="4" t="s">
        <v>349</v>
      </c>
      <c r="O93" s="4">
        <v>2</v>
      </c>
      <c r="P93" s="4"/>
    </row>
    <row r="94" spans="1:206" x14ac:dyDescent="0.2">
      <c r="A94" s="4">
        <v>50</v>
      </c>
      <c r="B94" s="4">
        <v>0</v>
      </c>
      <c r="C94" s="4">
        <v>0</v>
      </c>
      <c r="D94" s="4">
        <v>1</v>
      </c>
      <c r="E94" s="4">
        <v>228</v>
      </c>
      <c r="F94" s="4">
        <f>ROUND(Source!AY86,O94)</f>
        <v>15340.87</v>
      </c>
      <c r="G94" s="4" t="s">
        <v>431</v>
      </c>
      <c r="H94" s="4" t="s">
        <v>432</v>
      </c>
      <c r="I94" s="4"/>
      <c r="J94" s="4"/>
      <c r="K94" s="4">
        <v>228</v>
      </c>
      <c r="L94" s="4">
        <v>7</v>
      </c>
      <c r="M94" s="4">
        <v>3</v>
      </c>
      <c r="N94" s="4" t="s">
        <v>349</v>
      </c>
      <c r="O94" s="4">
        <v>2</v>
      </c>
      <c r="P94" s="4"/>
    </row>
    <row r="95" spans="1:206" x14ac:dyDescent="0.2">
      <c r="A95" s="4">
        <v>50</v>
      </c>
      <c r="B95" s="4">
        <v>0</v>
      </c>
      <c r="C95" s="4">
        <v>0</v>
      </c>
      <c r="D95" s="4">
        <v>1</v>
      </c>
      <c r="E95" s="4">
        <v>216</v>
      </c>
      <c r="F95" s="4">
        <f>ROUND(Source!AP86,O95)</f>
        <v>0</v>
      </c>
      <c r="G95" s="4" t="s">
        <v>433</v>
      </c>
      <c r="H95" s="4" t="s">
        <v>434</v>
      </c>
      <c r="I95" s="4"/>
      <c r="J95" s="4"/>
      <c r="K95" s="4">
        <v>216</v>
      </c>
      <c r="L95" s="4">
        <v>8</v>
      </c>
      <c r="M95" s="4">
        <v>3</v>
      </c>
      <c r="N95" s="4" t="s">
        <v>349</v>
      </c>
      <c r="O95" s="4">
        <v>2</v>
      </c>
      <c r="P95" s="4"/>
    </row>
    <row r="96" spans="1:206" x14ac:dyDescent="0.2">
      <c r="A96" s="4">
        <v>50</v>
      </c>
      <c r="B96" s="4">
        <v>0</v>
      </c>
      <c r="C96" s="4">
        <v>0</v>
      </c>
      <c r="D96" s="4">
        <v>1</v>
      </c>
      <c r="E96" s="4">
        <v>223</v>
      </c>
      <c r="F96" s="4">
        <f>ROUND(Source!AQ86,O96)</f>
        <v>0</v>
      </c>
      <c r="G96" s="4" t="s">
        <v>435</v>
      </c>
      <c r="H96" s="4" t="s">
        <v>436</v>
      </c>
      <c r="I96" s="4"/>
      <c r="J96" s="4"/>
      <c r="K96" s="4">
        <v>223</v>
      </c>
      <c r="L96" s="4">
        <v>9</v>
      </c>
      <c r="M96" s="4">
        <v>3</v>
      </c>
      <c r="N96" s="4" t="s">
        <v>349</v>
      </c>
      <c r="O96" s="4">
        <v>2</v>
      </c>
      <c r="P96" s="4"/>
    </row>
    <row r="97" spans="1:88" x14ac:dyDescent="0.2">
      <c r="A97" s="4">
        <v>50</v>
      </c>
      <c r="B97" s="4">
        <v>0</v>
      </c>
      <c r="C97" s="4">
        <v>0</v>
      </c>
      <c r="D97" s="4">
        <v>1</v>
      </c>
      <c r="E97" s="4">
        <v>229</v>
      </c>
      <c r="F97" s="4">
        <f>ROUND(Source!AZ86,O97)</f>
        <v>0</v>
      </c>
      <c r="G97" s="4" t="s">
        <v>437</v>
      </c>
      <c r="H97" s="4" t="s">
        <v>438</v>
      </c>
      <c r="I97" s="4"/>
      <c r="J97" s="4"/>
      <c r="K97" s="4">
        <v>229</v>
      </c>
      <c r="L97" s="4">
        <v>10</v>
      </c>
      <c r="M97" s="4">
        <v>3</v>
      </c>
      <c r="N97" s="4" t="s">
        <v>349</v>
      </c>
      <c r="O97" s="4">
        <v>2</v>
      </c>
      <c r="P97" s="4"/>
    </row>
    <row r="98" spans="1:88" x14ac:dyDescent="0.2">
      <c r="A98" s="4">
        <v>50</v>
      </c>
      <c r="B98" s="4">
        <v>0</v>
      </c>
      <c r="C98" s="4">
        <v>0</v>
      </c>
      <c r="D98" s="4">
        <v>1</v>
      </c>
      <c r="E98" s="4">
        <v>203</v>
      </c>
      <c r="F98" s="4">
        <f>ROUND(Source!Q86,O98)</f>
        <v>1718.37</v>
      </c>
      <c r="G98" s="4" t="s">
        <v>439</v>
      </c>
      <c r="H98" s="4" t="s">
        <v>440</v>
      </c>
      <c r="I98" s="4"/>
      <c r="J98" s="4"/>
      <c r="K98" s="4">
        <v>203</v>
      </c>
      <c r="L98" s="4">
        <v>11</v>
      </c>
      <c r="M98" s="4">
        <v>3</v>
      </c>
      <c r="N98" s="4" t="s">
        <v>349</v>
      </c>
      <c r="O98" s="4">
        <v>2</v>
      </c>
      <c r="P98" s="4"/>
    </row>
    <row r="99" spans="1:88" x14ac:dyDescent="0.2">
      <c r="A99" s="4">
        <v>50</v>
      </c>
      <c r="B99" s="4">
        <v>0</v>
      </c>
      <c r="C99" s="4">
        <v>0</v>
      </c>
      <c r="D99" s="4">
        <v>1</v>
      </c>
      <c r="E99" s="4">
        <v>204</v>
      </c>
      <c r="F99" s="4">
        <f>ROUND(Source!R86,O99)</f>
        <v>812.58</v>
      </c>
      <c r="G99" s="4" t="s">
        <v>441</v>
      </c>
      <c r="H99" s="4" t="s">
        <v>442</v>
      </c>
      <c r="I99" s="4"/>
      <c r="J99" s="4"/>
      <c r="K99" s="4">
        <v>204</v>
      </c>
      <c r="L99" s="4">
        <v>12</v>
      </c>
      <c r="M99" s="4">
        <v>3</v>
      </c>
      <c r="N99" s="4" t="s">
        <v>349</v>
      </c>
      <c r="O99" s="4">
        <v>2</v>
      </c>
      <c r="P99" s="4"/>
    </row>
    <row r="100" spans="1:88" x14ac:dyDescent="0.2">
      <c r="A100" s="4">
        <v>50</v>
      </c>
      <c r="B100" s="4">
        <v>0</v>
      </c>
      <c r="C100" s="4">
        <v>0</v>
      </c>
      <c r="D100" s="4">
        <v>1</v>
      </c>
      <c r="E100" s="4">
        <v>205</v>
      </c>
      <c r="F100" s="4">
        <f>ROUND(Source!S86,O100)</f>
        <v>60045.68</v>
      </c>
      <c r="G100" s="4" t="s">
        <v>443</v>
      </c>
      <c r="H100" s="4" t="s">
        <v>444</v>
      </c>
      <c r="I100" s="4"/>
      <c r="J100" s="4"/>
      <c r="K100" s="4">
        <v>205</v>
      </c>
      <c r="L100" s="4">
        <v>13</v>
      </c>
      <c r="M100" s="4">
        <v>3</v>
      </c>
      <c r="N100" s="4" t="s">
        <v>349</v>
      </c>
      <c r="O100" s="4">
        <v>2</v>
      </c>
      <c r="P100" s="4"/>
    </row>
    <row r="101" spans="1:88" x14ac:dyDescent="0.2">
      <c r="A101" s="4">
        <v>50</v>
      </c>
      <c r="B101" s="4">
        <v>0</v>
      </c>
      <c r="C101" s="4">
        <v>0</v>
      </c>
      <c r="D101" s="4">
        <v>1</v>
      </c>
      <c r="E101" s="4">
        <v>214</v>
      </c>
      <c r="F101" s="4">
        <f>ROUND(Source!AS86,O101)</f>
        <v>147764.64000000001</v>
      </c>
      <c r="G101" s="4" t="s">
        <v>445</v>
      </c>
      <c r="H101" s="4" t="s">
        <v>446</v>
      </c>
      <c r="I101" s="4"/>
      <c r="J101" s="4"/>
      <c r="K101" s="4">
        <v>214</v>
      </c>
      <c r="L101" s="4">
        <v>14</v>
      </c>
      <c r="M101" s="4">
        <v>3</v>
      </c>
      <c r="N101" s="4" t="s">
        <v>349</v>
      </c>
      <c r="O101" s="4">
        <v>2</v>
      </c>
      <c r="P101" s="4"/>
    </row>
    <row r="102" spans="1:88" x14ac:dyDescent="0.2">
      <c r="A102" s="4">
        <v>50</v>
      </c>
      <c r="B102" s="4">
        <v>0</v>
      </c>
      <c r="C102" s="4">
        <v>0</v>
      </c>
      <c r="D102" s="4">
        <v>1</v>
      </c>
      <c r="E102" s="4">
        <v>215</v>
      </c>
      <c r="F102" s="4">
        <f>ROUND(Source!AT86,O102)</f>
        <v>0</v>
      </c>
      <c r="G102" s="4" t="s">
        <v>447</v>
      </c>
      <c r="H102" s="4" t="s">
        <v>448</v>
      </c>
      <c r="I102" s="4"/>
      <c r="J102" s="4"/>
      <c r="K102" s="4">
        <v>215</v>
      </c>
      <c r="L102" s="4">
        <v>15</v>
      </c>
      <c r="M102" s="4">
        <v>3</v>
      </c>
      <c r="N102" s="4" t="s">
        <v>349</v>
      </c>
      <c r="O102" s="4">
        <v>2</v>
      </c>
      <c r="P102" s="4"/>
    </row>
    <row r="103" spans="1:88" x14ac:dyDescent="0.2">
      <c r="A103" s="4">
        <v>50</v>
      </c>
      <c r="B103" s="4">
        <v>0</v>
      </c>
      <c r="C103" s="4">
        <v>0</v>
      </c>
      <c r="D103" s="4">
        <v>1</v>
      </c>
      <c r="E103" s="4">
        <v>217</v>
      </c>
      <c r="F103" s="4">
        <f>ROUND(Source!AU86,O103)</f>
        <v>0</v>
      </c>
      <c r="G103" s="4" t="s">
        <v>449</v>
      </c>
      <c r="H103" s="4" t="s">
        <v>450</v>
      </c>
      <c r="I103" s="4"/>
      <c r="J103" s="4"/>
      <c r="K103" s="4">
        <v>217</v>
      </c>
      <c r="L103" s="4">
        <v>16</v>
      </c>
      <c r="M103" s="4">
        <v>3</v>
      </c>
      <c r="N103" s="4" t="s">
        <v>349</v>
      </c>
      <c r="O103" s="4">
        <v>2</v>
      </c>
      <c r="P103" s="4"/>
    </row>
    <row r="104" spans="1:88" x14ac:dyDescent="0.2">
      <c r="A104" s="4">
        <v>50</v>
      </c>
      <c r="B104" s="4">
        <v>0</v>
      </c>
      <c r="C104" s="4">
        <v>0</v>
      </c>
      <c r="D104" s="4">
        <v>1</v>
      </c>
      <c r="E104" s="4">
        <v>206</v>
      </c>
      <c r="F104" s="4">
        <f>ROUND(Source!T86,O104)</f>
        <v>0</v>
      </c>
      <c r="G104" s="4" t="s">
        <v>451</v>
      </c>
      <c r="H104" s="4" t="s">
        <v>452</v>
      </c>
      <c r="I104" s="4"/>
      <c r="J104" s="4"/>
      <c r="K104" s="4">
        <v>206</v>
      </c>
      <c r="L104" s="4">
        <v>17</v>
      </c>
      <c r="M104" s="4">
        <v>3</v>
      </c>
      <c r="N104" s="4" t="s">
        <v>349</v>
      </c>
      <c r="O104" s="4">
        <v>2</v>
      </c>
      <c r="P104" s="4"/>
    </row>
    <row r="105" spans="1:88" x14ac:dyDescent="0.2">
      <c r="A105" s="4">
        <v>50</v>
      </c>
      <c r="B105" s="4">
        <v>0</v>
      </c>
      <c r="C105" s="4">
        <v>0</v>
      </c>
      <c r="D105" s="4">
        <v>1</v>
      </c>
      <c r="E105" s="4">
        <v>207</v>
      </c>
      <c r="F105" s="4">
        <f>Source!U86</f>
        <v>287.2537294</v>
      </c>
      <c r="G105" s="4" t="s">
        <v>453</v>
      </c>
      <c r="H105" s="4" t="s">
        <v>454</v>
      </c>
      <c r="I105" s="4"/>
      <c r="J105" s="4"/>
      <c r="K105" s="4">
        <v>207</v>
      </c>
      <c r="L105" s="4">
        <v>18</v>
      </c>
      <c r="M105" s="4">
        <v>3</v>
      </c>
      <c r="N105" s="4" t="s">
        <v>349</v>
      </c>
      <c r="O105" s="4">
        <v>-1</v>
      </c>
      <c r="P105" s="4"/>
    </row>
    <row r="106" spans="1:88" x14ac:dyDescent="0.2">
      <c r="A106" s="4">
        <v>50</v>
      </c>
      <c r="B106" s="4">
        <v>0</v>
      </c>
      <c r="C106" s="4">
        <v>0</v>
      </c>
      <c r="D106" s="4">
        <v>1</v>
      </c>
      <c r="E106" s="4">
        <v>208</v>
      </c>
      <c r="F106" s="4">
        <f>Source!V86</f>
        <v>3.0057050000000003</v>
      </c>
      <c r="G106" s="4" t="s">
        <v>455</v>
      </c>
      <c r="H106" s="4" t="s">
        <v>456</v>
      </c>
      <c r="I106" s="4"/>
      <c r="J106" s="4"/>
      <c r="K106" s="4">
        <v>208</v>
      </c>
      <c r="L106" s="4">
        <v>19</v>
      </c>
      <c r="M106" s="4">
        <v>3</v>
      </c>
      <c r="N106" s="4" t="s">
        <v>349</v>
      </c>
      <c r="O106" s="4">
        <v>-1</v>
      </c>
      <c r="P106" s="4"/>
    </row>
    <row r="107" spans="1:88" x14ac:dyDescent="0.2">
      <c r="A107" s="4">
        <v>50</v>
      </c>
      <c r="B107" s="4">
        <v>0</v>
      </c>
      <c r="C107" s="4">
        <v>0</v>
      </c>
      <c r="D107" s="4">
        <v>1</v>
      </c>
      <c r="E107" s="4">
        <v>209</v>
      </c>
      <c r="F107" s="4">
        <f>ROUND(Source!W86,O107)</f>
        <v>0.28000000000000003</v>
      </c>
      <c r="G107" s="4" t="s">
        <v>457</v>
      </c>
      <c r="H107" s="4" t="s">
        <v>458</v>
      </c>
      <c r="I107" s="4"/>
      <c r="J107" s="4"/>
      <c r="K107" s="4">
        <v>209</v>
      </c>
      <c r="L107" s="4">
        <v>20</v>
      </c>
      <c r="M107" s="4">
        <v>3</v>
      </c>
      <c r="N107" s="4" t="s">
        <v>349</v>
      </c>
      <c r="O107" s="4">
        <v>2</v>
      </c>
      <c r="P107" s="4"/>
    </row>
    <row r="108" spans="1:88" x14ac:dyDescent="0.2">
      <c r="A108" s="4">
        <v>50</v>
      </c>
      <c r="B108" s="4">
        <v>0</v>
      </c>
      <c r="C108" s="4">
        <v>0</v>
      </c>
      <c r="D108" s="4">
        <v>1</v>
      </c>
      <c r="E108" s="4">
        <v>210</v>
      </c>
      <c r="F108" s="4">
        <f>ROUND(Source!X86,O108)</f>
        <v>46414.41</v>
      </c>
      <c r="G108" s="4" t="s">
        <v>459</v>
      </c>
      <c r="H108" s="4" t="s">
        <v>460</v>
      </c>
      <c r="I108" s="4"/>
      <c r="J108" s="4"/>
      <c r="K108" s="4">
        <v>210</v>
      </c>
      <c r="L108" s="4">
        <v>21</v>
      </c>
      <c r="M108" s="4">
        <v>3</v>
      </c>
      <c r="N108" s="4" t="s">
        <v>349</v>
      </c>
      <c r="O108" s="4">
        <v>2</v>
      </c>
      <c r="P108" s="4"/>
    </row>
    <row r="109" spans="1:88" x14ac:dyDescent="0.2">
      <c r="A109" s="4">
        <v>50</v>
      </c>
      <c r="B109" s="4">
        <v>0</v>
      </c>
      <c r="C109" s="4">
        <v>0</v>
      </c>
      <c r="D109" s="4">
        <v>1</v>
      </c>
      <c r="E109" s="4">
        <v>211</v>
      </c>
      <c r="F109" s="4">
        <f>ROUND(Source!Y86,O109)</f>
        <v>24245.31</v>
      </c>
      <c r="G109" s="4" t="s">
        <v>461</v>
      </c>
      <c r="H109" s="4" t="s">
        <v>462</v>
      </c>
      <c r="I109" s="4"/>
      <c r="J109" s="4"/>
      <c r="K109" s="4">
        <v>211</v>
      </c>
      <c r="L109" s="4">
        <v>22</v>
      </c>
      <c r="M109" s="4">
        <v>3</v>
      </c>
      <c r="N109" s="4" t="s">
        <v>349</v>
      </c>
      <c r="O109" s="4">
        <v>2</v>
      </c>
      <c r="P109" s="4"/>
    </row>
    <row r="110" spans="1:88" x14ac:dyDescent="0.2">
      <c r="A110" s="4">
        <v>50</v>
      </c>
      <c r="B110" s="4">
        <v>0</v>
      </c>
      <c r="C110" s="4">
        <v>0</v>
      </c>
      <c r="D110" s="4">
        <v>1</v>
      </c>
      <c r="E110" s="4">
        <v>224</v>
      </c>
      <c r="F110" s="4">
        <f>ROUND(Source!AR86,O110)</f>
        <v>147764.64000000001</v>
      </c>
      <c r="G110" s="4" t="s">
        <v>463</v>
      </c>
      <c r="H110" s="4" t="s">
        <v>464</v>
      </c>
      <c r="I110" s="4"/>
      <c r="J110" s="4"/>
      <c r="K110" s="4">
        <v>224</v>
      </c>
      <c r="L110" s="4">
        <v>23</v>
      </c>
      <c r="M110" s="4">
        <v>3</v>
      </c>
      <c r="N110" s="4" t="s">
        <v>349</v>
      </c>
      <c r="O110" s="4">
        <v>2</v>
      </c>
      <c r="P110" s="4"/>
    </row>
    <row r="112" spans="1:88" x14ac:dyDescent="0.2">
      <c r="A112" s="1">
        <v>4</v>
      </c>
      <c r="B112" s="1">
        <v>1</v>
      </c>
      <c r="C112" s="1"/>
      <c r="D112" s="1">
        <f>ROW(A128)</f>
        <v>128</v>
      </c>
      <c r="E112" s="1"/>
      <c r="F112" s="1" t="s">
        <v>358</v>
      </c>
      <c r="G112" s="1" t="s">
        <v>542</v>
      </c>
      <c r="H112" s="1" t="s">
        <v>349</v>
      </c>
      <c r="I112" s="1">
        <v>0</v>
      </c>
      <c r="J112" s="1"/>
      <c r="K112" s="1">
        <v>0</v>
      </c>
      <c r="L112" s="1"/>
      <c r="M112" s="1"/>
      <c r="N112" s="1"/>
      <c r="O112" s="1"/>
      <c r="P112" s="1"/>
      <c r="Q112" s="1"/>
      <c r="R112" s="1"/>
      <c r="S112" s="1"/>
      <c r="T112" s="1"/>
      <c r="U112" s="1" t="s">
        <v>349</v>
      </c>
      <c r="V112" s="1">
        <v>0</v>
      </c>
      <c r="W112" s="1"/>
      <c r="X112" s="1"/>
      <c r="Y112" s="1"/>
      <c r="Z112" s="1"/>
      <c r="AA112" s="1"/>
      <c r="AB112" s="1" t="s">
        <v>349</v>
      </c>
      <c r="AC112" s="1" t="s">
        <v>349</v>
      </c>
      <c r="AD112" s="1" t="s">
        <v>349</v>
      </c>
      <c r="AE112" s="1" t="s">
        <v>349</v>
      </c>
      <c r="AF112" s="1" t="s">
        <v>349</v>
      </c>
      <c r="AG112" s="1" t="s">
        <v>349</v>
      </c>
      <c r="AH112" s="1"/>
      <c r="AI112" s="1"/>
      <c r="AJ112" s="1"/>
      <c r="AK112" s="1"/>
      <c r="AL112" s="1"/>
      <c r="AM112" s="1"/>
      <c r="AN112" s="1"/>
      <c r="AO112" s="1"/>
      <c r="AP112" s="1" t="s">
        <v>349</v>
      </c>
      <c r="AQ112" s="1" t="s">
        <v>349</v>
      </c>
      <c r="AR112" s="1" t="s">
        <v>349</v>
      </c>
      <c r="AS112" s="1"/>
      <c r="AT112" s="1"/>
      <c r="AU112" s="1"/>
      <c r="AV112" s="1"/>
      <c r="AW112" s="1"/>
      <c r="AX112" s="1"/>
      <c r="AY112" s="1"/>
      <c r="AZ112" s="1" t="s">
        <v>349</v>
      </c>
      <c r="BA112" s="1"/>
      <c r="BB112" s="1" t="s">
        <v>349</v>
      </c>
      <c r="BC112" s="1" t="s">
        <v>349</v>
      </c>
      <c r="BD112" s="1" t="s">
        <v>349</v>
      </c>
      <c r="BE112" s="1" t="s">
        <v>349</v>
      </c>
      <c r="BF112" s="1" t="s">
        <v>349</v>
      </c>
      <c r="BG112" s="1" t="s">
        <v>349</v>
      </c>
      <c r="BH112" s="1" t="s">
        <v>349</v>
      </c>
      <c r="BI112" s="1" t="s">
        <v>349</v>
      </c>
      <c r="BJ112" s="1" t="s">
        <v>349</v>
      </c>
      <c r="BK112" s="1" t="s">
        <v>349</v>
      </c>
      <c r="BL112" s="1" t="s">
        <v>349</v>
      </c>
      <c r="BM112" s="1" t="s">
        <v>349</v>
      </c>
      <c r="BN112" s="1" t="s">
        <v>349</v>
      </c>
      <c r="BO112" s="1" t="s">
        <v>349</v>
      </c>
      <c r="BP112" s="1" t="s">
        <v>349</v>
      </c>
      <c r="BQ112" s="1"/>
      <c r="BR112" s="1"/>
      <c r="BS112" s="1"/>
      <c r="BT112" s="1"/>
      <c r="BU112" s="1"/>
      <c r="BV112" s="1"/>
      <c r="BW112" s="1"/>
      <c r="BX112" s="1">
        <v>0</v>
      </c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>
        <v>0</v>
      </c>
    </row>
    <row r="114" spans="1:206" x14ac:dyDescent="0.2">
      <c r="A114" s="2">
        <v>52</v>
      </c>
      <c r="B114" s="2">
        <f t="shared" ref="B114:G114" si="90">B128</f>
        <v>1</v>
      </c>
      <c r="C114" s="2">
        <f t="shared" si="90"/>
        <v>4</v>
      </c>
      <c r="D114" s="2">
        <f t="shared" si="90"/>
        <v>112</v>
      </c>
      <c r="E114" s="2">
        <f t="shared" si="90"/>
        <v>0</v>
      </c>
      <c r="F114" s="2" t="str">
        <f t="shared" si="90"/>
        <v>Новый раздел</v>
      </c>
      <c r="G114" s="2" t="str">
        <f t="shared" si="90"/>
        <v>3. Замена осветительных приборов и монтаж проводов в короба</v>
      </c>
      <c r="H114" s="2"/>
      <c r="I114" s="2"/>
      <c r="J114" s="2"/>
      <c r="K114" s="2"/>
      <c r="L114" s="2"/>
      <c r="M114" s="2"/>
      <c r="N114" s="2"/>
      <c r="O114" s="2">
        <f t="shared" ref="O114:AT114" si="91">O128</f>
        <v>516.08000000000004</v>
      </c>
      <c r="P114" s="2">
        <f t="shared" si="91"/>
        <v>26.84</v>
      </c>
      <c r="Q114" s="2">
        <f t="shared" si="91"/>
        <v>43.97</v>
      </c>
      <c r="R114" s="2">
        <f t="shared" si="91"/>
        <v>2.16</v>
      </c>
      <c r="S114" s="2">
        <f t="shared" si="91"/>
        <v>445.27</v>
      </c>
      <c r="T114" s="2">
        <f t="shared" si="91"/>
        <v>0</v>
      </c>
      <c r="U114" s="2">
        <f t="shared" si="91"/>
        <v>1.9970999999999999</v>
      </c>
      <c r="V114" s="2">
        <f t="shared" si="91"/>
        <v>6.7200000000000003E-3</v>
      </c>
      <c r="W114" s="2">
        <f t="shared" si="91"/>
        <v>0</v>
      </c>
      <c r="X114" s="2">
        <f t="shared" si="91"/>
        <v>360.46</v>
      </c>
      <c r="Y114" s="2">
        <f t="shared" si="91"/>
        <v>232.66</v>
      </c>
      <c r="Z114" s="2">
        <f t="shared" si="91"/>
        <v>0</v>
      </c>
      <c r="AA114" s="2">
        <f t="shared" si="91"/>
        <v>0</v>
      </c>
      <c r="AB114" s="2">
        <f t="shared" si="91"/>
        <v>516.08000000000004</v>
      </c>
      <c r="AC114" s="2">
        <f t="shared" si="91"/>
        <v>26.84</v>
      </c>
      <c r="AD114" s="2">
        <f t="shared" si="91"/>
        <v>43.97</v>
      </c>
      <c r="AE114" s="2">
        <f t="shared" si="91"/>
        <v>2.16</v>
      </c>
      <c r="AF114" s="2">
        <f t="shared" si="91"/>
        <v>445.27</v>
      </c>
      <c r="AG114" s="2">
        <f t="shared" si="91"/>
        <v>0</v>
      </c>
      <c r="AH114" s="2">
        <f t="shared" si="91"/>
        <v>1.9970999999999999</v>
      </c>
      <c r="AI114" s="2">
        <f t="shared" si="91"/>
        <v>6.7200000000000003E-3</v>
      </c>
      <c r="AJ114" s="2">
        <f t="shared" si="91"/>
        <v>0</v>
      </c>
      <c r="AK114" s="2">
        <f t="shared" si="91"/>
        <v>360.46</v>
      </c>
      <c r="AL114" s="2">
        <f t="shared" si="91"/>
        <v>232.66</v>
      </c>
      <c r="AM114" s="2">
        <f t="shared" si="91"/>
        <v>0</v>
      </c>
      <c r="AN114" s="2">
        <f t="shared" si="91"/>
        <v>0</v>
      </c>
      <c r="AO114" s="2">
        <f t="shared" si="91"/>
        <v>0</v>
      </c>
      <c r="AP114" s="2">
        <f t="shared" si="91"/>
        <v>0</v>
      </c>
      <c r="AQ114" s="2">
        <f t="shared" si="91"/>
        <v>0</v>
      </c>
      <c r="AR114" s="2">
        <f t="shared" si="91"/>
        <v>1109.2</v>
      </c>
      <c r="AS114" s="2">
        <f t="shared" si="91"/>
        <v>48.81</v>
      </c>
      <c r="AT114" s="2">
        <f t="shared" si="91"/>
        <v>1060.3900000000001</v>
      </c>
      <c r="AU114" s="2">
        <f t="shared" ref="AU114:BZ114" si="92">AU128</f>
        <v>0</v>
      </c>
      <c r="AV114" s="2">
        <f t="shared" si="92"/>
        <v>26.84</v>
      </c>
      <c r="AW114" s="2">
        <f t="shared" si="92"/>
        <v>26.84</v>
      </c>
      <c r="AX114" s="2">
        <f t="shared" si="92"/>
        <v>0</v>
      </c>
      <c r="AY114" s="2">
        <f t="shared" si="92"/>
        <v>26.84</v>
      </c>
      <c r="AZ114" s="2">
        <f t="shared" si="92"/>
        <v>0</v>
      </c>
      <c r="BA114" s="2">
        <f t="shared" si="92"/>
        <v>0</v>
      </c>
      <c r="BB114" s="2">
        <f t="shared" si="92"/>
        <v>0</v>
      </c>
      <c r="BC114" s="2">
        <f t="shared" si="92"/>
        <v>0</v>
      </c>
      <c r="BD114" s="2">
        <f t="shared" si="92"/>
        <v>0</v>
      </c>
      <c r="BE114" s="2">
        <f t="shared" si="92"/>
        <v>1109.2</v>
      </c>
      <c r="BF114" s="2">
        <f t="shared" si="92"/>
        <v>48.81</v>
      </c>
      <c r="BG114" s="2">
        <f t="shared" si="92"/>
        <v>1060.3900000000001</v>
      </c>
      <c r="BH114" s="2">
        <f t="shared" si="92"/>
        <v>0</v>
      </c>
      <c r="BI114" s="2">
        <f t="shared" si="92"/>
        <v>26.84</v>
      </c>
      <c r="BJ114" s="2">
        <f t="shared" si="92"/>
        <v>26.84</v>
      </c>
      <c r="BK114" s="2">
        <f t="shared" si="92"/>
        <v>0</v>
      </c>
      <c r="BL114" s="2">
        <f t="shared" si="92"/>
        <v>26.84</v>
      </c>
      <c r="BM114" s="2">
        <f t="shared" si="92"/>
        <v>0</v>
      </c>
      <c r="BN114" s="2">
        <f t="shared" si="92"/>
        <v>0</v>
      </c>
      <c r="BO114" s="3">
        <f t="shared" si="92"/>
        <v>0</v>
      </c>
      <c r="BP114" s="3">
        <f t="shared" si="92"/>
        <v>0</v>
      </c>
      <c r="BQ114" s="3">
        <f t="shared" si="92"/>
        <v>0</v>
      </c>
      <c r="BR114" s="3">
        <f t="shared" si="92"/>
        <v>0</v>
      </c>
      <c r="BS114" s="3">
        <f t="shared" si="92"/>
        <v>0</v>
      </c>
      <c r="BT114" s="3">
        <f t="shared" si="92"/>
        <v>0</v>
      </c>
      <c r="BU114" s="3">
        <f t="shared" si="92"/>
        <v>0</v>
      </c>
      <c r="BV114" s="3">
        <f t="shared" si="92"/>
        <v>0</v>
      </c>
      <c r="BW114" s="3">
        <f t="shared" si="92"/>
        <v>0</v>
      </c>
      <c r="BX114" s="3">
        <f t="shared" si="92"/>
        <v>0</v>
      </c>
      <c r="BY114" s="3">
        <f t="shared" si="92"/>
        <v>0</v>
      </c>
      <c r="BZ114" s="3">
        <f t="shared" si="92"/>
        <v>0</v>
      </c>
      <c r="CA114" s="3">
        <f t="shared" ref="CA114:DF114" si="93">CA128</f>
        <v>0</v>
      </c>
      <c r="CB114" s="3">
        <f t="shared" si="93"/>
        <v>0</v>
      </c>
      <c r="CC114" s="3">
        <f t="shared" si="93"/>
        <v>0</v>
      </c>
      <c r="CD114" s="3">
        <f t="shared" si="93"/>
        <v>0</v>
      </c>
      <c r="CE114" s="3">
        <f t="shared" si="93"/>
        <v>0</v>
      </c>
      <c r="CF114" s="3">
        <f t="shared" si="93"/>
        <v>0</v>
      </c>
      <c r="CG114" s="3">
        <f t="shared" si="93"/>
        <v>0</v>
      </c>
      <c r="CH114" s="3">
        <f t="shared" si="93"/>
        <v>0</v>
      </c>
      <c r="CI114" s="3">
        <f t="shared" si="93"/>
        <v>0</v>
      </c>
      <c r="CJ114" s="3">
        <f t="shared" si="93"/>
        <v>0</v>
      </c>
      <c r="CK114" s="3">
        <f t="shared" si="93"/>
        <v>0</v>
      </c>
      <c r="CL114" s="3">
        <f t="shared" si="93"/>
        <v>0</v>
      </c>
      <c r="CM114" s="3">
        <f t="shared" si="93"/>
        <v>0</v>
      </c>
      <c r="CN114" s="3">
        <f t="shared" si="93"/>
        <v>0</v>
      </c>
      <c r="CO114" s="3">
        <f t="shared" si="93"/>
        <v>0</v>
      </c>
      <c r="CP114" s="3">
        <f t="shared" si="93"/>
        <v>0</v>
      </c>
      <c r="CQ114" s="3">
        <f t="shared" si="93"/>
        <v>0</v>
      </c>
      <c r="CR114" s="3">
        <f t="shared" si="93"/>
        <v>0</v>
      </c>
      <c r="CS114" s="3">
        <f t="shared" si="93"/>
        <v>0</v>
      </c>
      <c r="CT114" s="3">
        <f t="shared" si="93"/>
        <v>0</v>
      </c>
      <c r="CU114" s="3">
        <f t="shared" si="93"/>
        <v>0</v>
      </c>
      <c r="CV114" s="3">
        <f t="shared" si="93"/>
        <v>0</v>
      </c>
      <c r="CW114" s="3">
        <f t="shared" si="93"/>
        <v>0</v>
      </c>
      <c r="CX114" s="3">
        <f t="shared" si="93"/>
        <v>0</v>
      </c>
      <c r="CY114" s="3">
        <f t="shared" si="93"/>
        <v>0</v>
      </c>
      <c r="CZ114" s="3">
        <f t="shared" si="93"/>
        <v>0</v>
      </c>
      <c r="DA114" s="3">
        <f t="shared" si="93"/>
        <v>0</v>
      </c>
      <c r="DB114" s="3">
        <f t="shared" si="93"/>
        <v>0</v>
      </c>
      <c r="DC114" s="3">
        <f t="shared" si="93"/>
        <v>0</v>
      </c>
      <c r="DD114" s="3">
        <f t="shared" si="93"/>
        <v>0</v>
      </c>
      <c r="DE114" s="3">
        <f t="shared" si="93"/>
        <v>0</v>
      </c>
      <c r="DF114" s="3">
        <f t="shared" si="93"/>
        <v>0</v>
      </c>
      <c r="DG114" s="3">
        <f t="shared" ref="DG114:DN114" si="94">DG128</f>
        <v>0</v>
      </c>
      <c r="DH114" s="3">
        <f t="shared" si="94"/>
        <v>0</v>
      </c>
      <c r="DI114" s="3">
        <f t="shared" si="94"/>
        <v>0</v>
      </c>
      <c r="DJ114" s="3">
        <f t="shared" si="94"/>
        <v>0</v>
      </c>
      <c r="DK114" s="3">
        <f t="shared" si="94"/>
        <v>0</v>
      </c>
      <c r="DL114" s="3">
        <f t="shared" si="94"/>
        <v>0</v>
      </c>
      <c r="DM114" s="3">
        <f t="shared" si="94"/>
        <v>0</v>
      </c>
      <c r="DN114" s="3">
        <f t="shared" si="94"/>
        <v>0</v>
      </c>
    </row>
    <row r="116" spans="1:206" x14ac:dyDescent="0.2">
      <c r="A116">
        <v>17</v>
      </c>
      <c r="B116">
        <v>1</v>
      </c>
      <c r="C116">
        <f>ROW(SmtRes!A178)</f>
        <v>178</v>
      </c>
      <c r="D116">
        <f>ROW(EtalonRes!A174)</f>
        <v>174</v>
      </c>
      <c r="E116" t="s">
        <v>543</v>
      </c>
      <c r="F116" t="s">
        <v>544</v>
      </c>
      <c r="G116" t="s">
        <v>545</v>
      </c>
      <c r="H116" t="s">
        <v>546</v>
      </c>
      <c r="I116">
        <v>0.05</v>
      </c>
      <c r="J116">
        <v>0</v>
      </c>
      <c r="O116">
        <f t="shared" ref="O116:O126" si="95">ROUND(CP116+GX116,2)</f>
        <v>248.12</v>
      </c>
      <c r="P116">
        <f t="shared" ref="P116:P126" si="96">ROUND(CQ116*I116,2)</f>
        <v>9.6999999999999993</v>
      </c>
      <c r="Q116">
        <f t="shared" ref="Q116:Q126" si="97">ROUND(CR116*I116,2)</f>
        <v>18.03</v>
      </c>
      <c r="R116">
        <f t="shared" ref="R116:R126" si="98">ROUND(CS116*I116,2)</f>
        <v>0.2</v>
      </c>
      <c r="S116">
        <f t="shared" ref="S116:S126" si="99">ROUND(CT116*I116,2)</f>
        <v>220.39</v>
      </c>
      <c r="T116">
        <f t="shared" ref="T116:T126" si="100">ROUND(CU116*I116,2)</f>
        <v>0</v>
      </c>
      <c r="U116">
        <f t="shared" ref="U116:U126" si="101">CV116*I116</f>
        <v>0.97739999999999994</v>
      </c>
      <c r="V116">
        <f t="shared" ref="V116:V126" si="102">CW116*I116</f>
        <v>6.0000000000000006E-4</v>
      </c>
      <c r="W116">
        <f t="shared" ref="W116:W126" si="103">ROUND(CX116*I116,2)</f>
        <v>0</v>
      </c>
      <c r="X116">
        <f t="shared" ref="X116:X126" si="104">ROUND(CY116,2)</f>
        <v>178.68</v>
      </c>
      <c r="Y116">
        <f t="shared" ref="Y116:Y126" si="105">ROUND(CZ116,2)</f>
        <v>114.71</v>
      </c>
      <c r="AA116">
        <v>42559044</v>
      </c>
      <c r="AB116">
        <f t="shared" ref="AB116:AB126" si="106">ROUND((AC116+AD116+AF116)+GT116,6)</f>
        <v>274.67399999999998</v>
      </c>
      <c r="AC116">
        <f t="shared" ref="AC116:AC124" si="107">ROUND((ES116),6)</f>
        <v>51.33</v>
      </c>
      <c r="AD116">
        <f>ROUND(((((ET116*1.2))-((EU116*1.2)))+AE116),6)</f>
        <v>37.44</v>
      </c>
      <c r="AE116">
        <f>ROUND(((EU116*1.2)),6)</f>
        <v>0.16800000000000001</v>
      </c>
      <c r="AF116">
        <f>ROUND(((EV116*1.2)),6)</f>
        <v>185.904</v>
      </c>
      <c r="AG116">
        <f t="shared" ref="AG116:AG126" si="108">ROUND((AP116),6)</f>
        <v>0</v>
      </c>
      <c r="AH116">
        <f>((EW116*1.2))</f>
        <v>19.547999999999998</v>
      </c>
      <c r="AI116">
        <f>((EX116*1.2))</f>
        <v>1.2E-2</v>
      </c>
      <c r="AJ116">
        <f t="shared" ref="AJ116:AJ126" si="109">ROUND((AS116),6)</f>
        <v>0</v>
      </c>
      <c r="AK116">
        <v>237.45</v>
      </c>
      <c r="AL116">
        <v>51.33</v>
      </c>
      <c r="AM116">
        <v>31.2</v>
      </c>
      <c r="AN116">
        <v>0.14000000000000001</v>
      </c>
      <c r="AO116">
        <v>154.91999999999999</v>
      </c>
      <c r="AP116">
        <v>0</v>
      </c>
      <c r="AQ116">
        <v>16.29</v>
      </c>
      <c r="AR116">
        <v>0.01</v>
      </c>
      <c r="AS116">
        <v>0</v>
      </c>
      <c r="AT116">
        <v>81</v>
      </c>
      <c r="AU116">
        <v>52</v>
      </c>
      <c r="AV116">
        <v>1</v>
      </c>
      <c r="AW116">
        <v>1</v>
      </c>
      <c r="AZ116">
        <v>1</v>
      </c>
      <c r="BA116">
        <v>23.71</v>
      </c>
      <c r="BB116">
        <v>9.6300000000000008</v>
      </c>
      <c r="BC116">
        <v>3.78</v>
      </c>
      <c r="BD116" t="s">
        <v>349</v>
      </c>
      <c r="BE116" t="s">
        <v>349</v>
      </c>
      <c r="BF116" t="s">
        <v>349</v>
      </c>
      <c r="BG116" t="s">
        <v>349</v>
      </c>
      <c r="BH116">
        <v>0</v>
      </c>
      <c r="BI116">
        <v>2</v>
      </c>
      <c r="BJ116" t="s">
        <v>547</v>
      </c>
      <c r="BM116">
        <v>108001</v>
      </c>
      <c r="BN116">
        <v>0</v>
      </c>
      <c r="BO116" t="s">
        <v>544</v>
      </c>
      <c r="BP116">
        <v>1</v>
      </c>
      <c r="BQ116">
        <v>3</v>
      </c>
      <c r="BR116">
        <v>0</v>
      </c>
      <c r="BS116">
        <v>23.71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349</v>
      </c>
      <c r="BZ116">
        <v>95</v>
      </c>
      <c r="CA116">
        <v>65</v>
      </c>
      <c r="CF116">
        <v>0</v>
      </c>
      <c r="CG116">
        <v>0</v>
      </c>
      <c r="CM116">
        <v>0</v>
      </c>
      <c r="CN116" t="s">
        <v>548</v>
      </c>
      <c r="CO116">
        <v>0</v>
      </c>
      <c r="CP116">
        <f t="shared" ref="CP116:CP126" si="110">(P116+Q116+S116)</f>
        <v>248.11999999999998</v>
      </c>
      <c r="CQ116">
        <f t="shared" ref="CQ116:CQ126" si="111">AC116*BC116</f>
        <v>194.02739999999997</v>
      </c>
      <c r="CR116">
        <f t="shared" ref="CR116:CR126" si="112">AD116*BB116</f>
        <v>360.54720000000003</v>
      </c>
      <c r="CS116">
        <f t="shared" ref="CS116:CS126" si="113">AE116*BS116</f>
        <v>3.9832800000000006</v>
      </c>
      <c r="CT116">
        <f t="shared" ref="CT116:CT126" si="114">AF116*BA116</f>
        <v>4407.7838400000001</v>
      </c>
      <c r="CU116">
        <f t="shared" ref="CU116:CU126" si="115">AG116</f>
        <v>0</v>
      </c>
      <c r="CV116">
        <f t="shared" ref="CV116:CV126" si="116">AH116</f>
        <v>19.547999999999998</v>
      </c>
      <c r="CW116">
        <f t="shared" ref="CW116:CW126" si="117">AI116</f>
        <v>1.2E-2</v>
      </c>
      <c r="CX116">
        <f t="shared" ref="CX116:CX126" si="118">AJ116</f>
        <v>0</v>
      </c>
      <c r="CY116">
        <f t="shared" ref="CY116:CY126" si="119">(((S116+R116)*AT116)/100)</f>
        <v>178.67789999999997</v>
      </c>
      <c r="CZ116">
        <f t="shared" ref="CZ116:CZ126" si="120">(((S116+R116)*AU116)/100)</f>
        <v>114.70679999999999</v>
      </c>
      <c r="DC116" t="s">
        <v>349</v>
      </c>
      <c r="DD116" t="s">
        <v>349</v>
      </c>
      <c r="DE116" t="s">
        <v>549</v>
      </c>
      <c r="DF116" t="s">
        <v>549</v>
      </c>
      <c r="DG116" t="s">
        <v>549</v>
      </c>
      <c r="DH116" t="s">
        <v>349</v>
      </c>
      <c r="DI116" t="s">
        <v>549</v>
      </c>
      <c r="DJ116" t="s">
        <v>549</v>
      </c>
      <c r="DK116" t="s">
        <v>349</v>
      </c>
      <c r="DL116" t="s">
        <v>349</v>
      </c>
      <c r="DM116" t="s">
        <v>349</v>
      </c>
      <c r="DN116">
        <v>0</v>
      </c>
      <c r="DO116">
        <v>0</v>
      </c>
      <c r="DP116">
        <v>1</v>
      </c>
      <c r="DQ116">
        <v>1</v>
      </c>
      <c r="DU116">
        <v>1003</v>
      </c>
      <c r="DV116" t="s">
        <v>546</v>
      </c>
      <c r="DW116" t="s">
        <v>546</v>
      </c>
      <c r="DX116">
        <v>100</v>
      </c>
      <c r="EE116">
        <v>25820169</v>
      </c>
      <c r="EF116">
        <v>3</v>
      </c>
      <c r="EG116" t="s">
        <v>550</v>
      </c>
      <c r="EH116">
        <v>0</v>
      </c>
      <c r="EI116" t="s">
        <v>349</v>
      </c>
      <c r="EJ116">
        <v>2</v>
      </c>
      <c r="EK116">
        <v>108001</v>
      </c>
      <c r="EL116" t="s">
        <v>551</v>
      </c>
      <c r="EM116" t="s">
        <v>552</v>
      </c>
      <c r="EO116" t="s">
        <v>553</v>
      </c>
      <c r="EQ116">
        <v>131072</v>
      </c>
      <c r="ER116">
        <v>237.45</v>
      </c>
      <c r="ES116">
        <v>51.33</v>
      </c>
      <c r="ET116">
        <v>31.2</v>
      </c>
      <c r="EU116">
        <v>0.14000000000000001</v>
      </c>
      <c r="EV116">
        <v>154.91999999999999</v>
      </c>
      <c r="EW116">
        <v>16.29</v>
      </c>
      <c r="EX116">
        <v>0.01</v>
      </c>
      <c r="EY116">
        <v>0</v>
      </c>
      <c r="FQ116">
        <v>0</v>
      </c>
      <c r="FR116">
        <f t="shared" ref="FR116:FR126" si="121">ROUND(IF(AND(BH116=3,BI116=3),P116,0),2)</f>
        <v>0</v>
      </c>
      <c r="FS116">
        <v>0</v>
      </c>
      <c r="FV116" t="s">
        <v>372</v>
      </c>
      <c r="FW116" t="s">
        <v>373</v>
      </c>
      <c r="FX116">
        <v>95</v>
      </c>
      <c r="FY116">
        <v>65</v>
      </c>
      <c r="GA116" t="s">
        <v>349</v>
      </c>
      <c r="GD116">
        <v>0</v>
      </c>
      <c r="GF116">
        <v>-1230240878</v>
      </c>
      <c r="GG116">
        <v>2</v>
      </c>
      <c r="GH116">
        <v>1</v>
      </c>
      <c r="GI116">
        <v>2</v>
      </c>
      <c r="GJ116">
        <v>0</v>
      </c>
      <c r="GK116">
        <f>ROUND(R116*(R12)/100,2)</f>
        <v>0</v>
      </c>
      <c r="GL116">
        <f t="shared" ref="GL116:GL126" si="122">ROUND(IF(AND(BH116=3,BI116=3,FS116&lt;&gt;0),P116,0),2)</f>
        <v>0</v>
      </c>
      <c r="GM116">
        <f t="shared" ref="GM116:GM126" si="123">O116+X116+Y116+GK116</f>
        <v>541.51</v>
      </c>
      <c r="GN116">
        <f t="shared" ref="GN116:GN126" si="124">ROUND(IF(OR(BI116=0,BI116=1),O116+X116+Y116+GK116-GX116,0),2)</f>
        <v>0</v>
      </c>
      <c r="GO116">
        <f t="shared" ref="GO116:GO126" si="125">ROUND(IF(BI116=2,O116+X116+Y116+GK116-GX116,0),2)</f>
        <v>541.51</v>
      </c>
      <c r="GP116">
        <f t="shared" ref="GP116:GP126" si="126">ROUND(IF(BI116=4,O116+X116+Y116+GK116,GX116),2)</f>
        <v>0</v>
      </c>
      <c r="GT116">
        <v>0</v>
      </c>
      <c r="GU116">
        <v>1</v>
      </c>
      <c r="GV116">
        <v>0</v>
      </c>
      <c r="GW116">
        <v>0</v>
      </c>
      <c r="GX116">
        <f t="shared" ref="GX116:GX126" si="127">ROUND(GT116*GU116*I116,2)</f>
        <v>0</v>
      </c>
    </row>
    <row r="117" spans="1:206" x14ac:dyDescent="0.2">
      <c r="A117">
        <v>18</v>
      </c>
      <c r="B117">
        <v>1</v>
      </c>
      <c r="C117">
        <v>178</v>
      </c>
      <c r="E117" t="s">
        <v>554</v>
      </c>
      <c r="F117" t="s">
        <v>555</v>
      </c>
      <c r="G117" t="s">
        <v>556</v>
      </c>
      <c r="H117" t="s">
        <v>557</v>
      </c>
      <c r="I117">
        <f>I116*J117</f>
        <v>5</v>
      </c>
      <c r="J117">
        <v>100</v>
      </c>
      <c r="O117">
        <f t="shared" si="95"/>
        <v>0</v>
      </c>
      <c r="P117">
        <f t="shared" si="96"/>
        <v>0</v>
      </c>
      <c r="Q117">
        <f t="shared" si="97"/>
        <v>0</v>
      </c>
      <c r="R117">
        <f t="shared" si="98"/>
        <v>0</v>
      </c>
      <c r="S117">
        <f t="shared" si="99"/>
        <v>0</v>
      </c>
      <c r="T117">
        <f t="shared" si="100"/>
        <v>0</v>
      </c>
      <c r="U117">
        <f t="shared" si="101"/>
        <v>0</v>
      </c>
      <c r="V117">
        <f t="shared" si="102"/>
        <v>0</v>
      </c>
      <c r="W117">
        <f t="shared" si="103"/>
        <v>0</v>
      </c>
      <c r="X117">
        <f t="shared" si="104"/>
        <v>0</v>
      </c>
      <c r="Y117">
        <f t="shared" si="105"/>
        <v>0</v>
      </c>
      <c r="AA117">
        <v>42559044</v>
      </c>
      <c r="AB117">
        <f t="shared" si="106"/>
        <v>0</v>
      </c>
      <c r="AC117">
        <f t="shared" si="107"/>
        <v>0</v>
      </c>
      <c r="AD117">
        <f>ROUND((((ET117)-(EU117))+AE117),6)</f>
        <v>0</v>
      </c>
      <c r="AE117">
        <f>ROUND((EU117),6)</f>
        <v>0</v>
      </c>
      <c r="AF117">
        <f>ROUND((EV117),6)</f>
        <v>0</v>
      </c>
      <c r="AG117">
        <f t="shared" si="108"/>
        <v>0</v>
      </c>
      <c r="AH117">
        <f>(EW117)</f>
        <v>0</v>
      </c>
      <c r="AI117">
        <f>(EX117)</f>
        <v>0</v>
      </c>
      <c r="AJ117">
        <f t="shared" si="109"/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72</v>
      </c>
      <c r="AU117">
        <v>52</v>
      </c>
      <c r="AV117">
        <v>1</v>
      </c>
      <c r="AW117">
        <v>1</v>
      </c>
      <c r="AZ117">
        <v>1</v>
      </c>
      <c r="BA117">
        <v>1</v>
      </c>
      <c r="BB117">
        <v>1</v>
      </c>
      <c r="BC117">
        <v>1</v>
      </c>
      <c r="BD117" t="s">
        <v>349</v>
      </c>
      <c r="BE117" t="s">
        <v>349</v>
      </c>
      <c r="BF117" t="s">
        <v>349</v>
      </c>
      <c r="BG117" t="s">
        <v>349</v>
      </c>
      <c r="BH117">
        <v>3</v>
      </c>
      <c r="BI117">
        <v>1</v>
      </c>
      <c r="BJ117" t="s">
        <v>349</v>
      </c>
      <c r="BM117">
        <v>67001</v>
      </c>
      <c r="BN117">
        <v>0</v>
      </c>
      <c r="BO117" t="s">
        <v>349</v>
      </c>
      <c r="BP117">
        <v>0</v>
      </c>
      <c r="BQ117">
        <v>6</v>
      </c>
      <c r="BR117">
        <v>0</v>
      </c>
      <c r="BS117">
        <v>1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349</v>
      </c>
      <c r="BZ117">
        <v>85</v>
      </c>
      <c r="CA117">
        <v>65</v>
      </c>
      <c r="CF117">
        <v>0</v>
      </c>
      <c r="CG117">
        <v>0</v>
      </c>
      <c r="CM117">
        <v>0</v>
      </c>
      <c r="CN117" t="s">
        <v>349</v>
      </c>
      <c r="CO117">
        <v>0</v>
      </c>
      <c r="CP117">
        <f t="shared" si="110"/>
        <v>0</v>
      </c>
      <c r="CQ117">
        <f t="shared" si="111"/>
        <v>0</v>
      </c>
      <c r="CR117">
        <f t="shared" si="112"/>
        <v>0</v>
      </c>
      <c r="CS117">
        <f t="shared" si="113"/>
        <v>0</v>
      </c>
      <c r="CT117">
        <f t="shared" si="114"/>
        <v>0</v>
      </c>
      <c r="CU117">
        <f t="shared" si="115"/>
        <v>0</v>
      </c>
      <c r="CV117">
        <f t="shared" si="116"/>
        <v>0</v>
      </c>
      <c r="CW117">
        <f t="shared" si="117"/>
        <v>0</v>
      </c>
      <c r="CX117">
        <f t="shared" si="118"/>
        <v>0</v>
      </c>
      <c r="CY117">
        <f t="shared" si="119"/>
        <v>0</v>
      </c>
      <c r="CZ117">
        <f t="shared" si="120"/>
        <v>0</v>
      </c>
      <c r="DC117" t="s">
        <v>349</v>
      </c>
      <c r="DD117" t="s">
        <v>349</v>
      </c>
      <c r="DE117" t="s">
        <v>349</v>
      </c>
      <c r="DF117" t="s">
        <v>349</v>
      </c>
      <c r="DG117" t="s">
        <v>349</v>
      </c>
      <c r="DH117" t="s">
        <v>349</v>
      </c>
      <c r="DI117" t="s">
        <v>349</v>
      </c>
      <c r="DJ117" t="s">
        <v>349</v>
      </c>
      <c r="DK117" t="s">
        <v>349</v>
      </c>
      <c r="DL117" t="s">
        <v>349</v>
      </c>
      <c r="DM117" t="s">
        <v>349</v>
      </c>
      <c r="DN117">
        <v>0</v>
      </c>
      <c r="DO117">
        <v>0</v>
      </c>
      <c r="DP117">
        <v>1</v>
      </c>
      <c r="DQ117">
        <v>1</v>
      </c>
      <c r="DU117">
        <v>1003</v>
      </c>
      <c r="DV117" t="s">
        <v>557</v>
      </c>
      <c r="DW117" t="s">
        <v>557</v>
      </c>
      <c r="DX117">
        <v>1</v>
      </c>
      <c r="EE117">
        <v>25820419</v>
      </c>
      <c r="EF117">
        <v>6</v>
      </c>
      <c r="EG117" t="s">
        <v>471</v>
      </c>
      <c r="EH117">
        <v>0</v>
      </c>
      <c r="EI117" t="s">
        <v>349</v>
      </c>
      <c r="EJ117">
        <v>1</v>
      </c>
      <c r="EK117">
        <v>67001</v>
      </c>
      <c r="EL117" t="s">
        <v>558</v>
      </c>
      <c r="EM117" t="s">
        <v>559</v>
      </c>
      <c r="EO117" t="s">
        <v>349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FQ117">
        <v>0</v>
      </c>
      <c r="FR117">
        <f t="shared" si="121"/>
        <v>0</v>
      </c>
      <c r="FS117">
        <v>0</v>
      </c>
      <c r="FV117" t="s">
        <v>372</v>
      </c>
      <c r="FW117" t="s">
        <v>373</v>
      </c>
      <c r="FX117">
        <v>85</v>
      </c>
      <c r="FY117">
        <v>65</v>
      </c>
      <c r="GA117" t="s">
        <v>349</v>
      </c>
      <c r="GD117">
        <v>0</v>
      </c>
      <c r="GF117">
        <v>-533127193</v>
      </c>
      <c r="GG117">
        <v>2</v>
      </c>
      <c r="GH117">
        <v>0</v>
      </c>
      <c r="GI117">
        <v>-2</v>
      </c>
      <c r="GJ117">
        <v>0</v>
      </c>
      <c r="GK117">
        <f>ROUND(R117*(R12)/100,2)</f>
        <v>0</v>
      </c>
      <c r="GL117">
        <f t="shared" si="122"/>
        <v>0</v>
      </c>
      <c r="GM117">
        <f t="shared" si="123"/>
        <v>0</v>
      </c>
      <c r="GN117">
        <f t="shared" si="124"/>
        <v>0</v>
      </c>
      <c r="GO117">
        <f t="shared" si="125"/>
        <v>0</v>
      </c>
      <c r="GP117">
        <f t="shared" si="126"/>
        <v>0</v>
      </c>
      <c r="GT117">
        <v>0</v>
      </c>
      <c r="GU117">
        <v>1</v>
      </c>
      <c r="GV117">
        <v>0</v>
      </c>
      <c r="GW117">
        <v>0</v>
      </c>
      <c r="GX117">
        <f t="shared" si="127"/>
        <v>0</v>
      </c>
    </row>
    <row r="118" spans="1:206" x14ac:dyDescent="0.2">
      <c r="A118">
        <v>17</v>
      </c>
      <c r="B118">
        <v>1</v>
      </c>
      <c r="C118">
        <f>ROW(SmtRes!A191)</f>
        <v>191</v>
      </c>
      <c r="D118">
        <f>ROW(EtalonRes!A185)</f>
        <v>185</v>
      </c>
      <c r="E118" t="s">
        <v>560</v>
      </c>
      <c r="F118" t="s">
        <v>561</v>
      </c>
      <c r="G118" t="s">
        <v>562</v>
      </c>
      <c r="H118" t="s">
        <v>546</v>
      </c>
      <c r="I118">
        <f>ROUND(5/100,9)</f>
        <v>0.05</v>
      </c>
      <c r="J118">
        <v>0</v>
      </c>
      <c r="O118">
        <f t="shared" si="95"/>
        <v>200.5</v>
      </c>
      <c r="P118">
        <f t="shared" si="96"/>
        <v>14.69</v>
      </c>
      <c r="Q118">
        <f t="shared" si="97"/>
        <v>22.13</v>
      </c>
      <c r="R118">
        <f t="shared" si="98"/>
        <v>1.92</v>
      </c>
      <c r="S118">
        <f t="shared" si="99"/>
        <v>163.68</v>
      </c>
      <c r="T118">
        <f t="shared" si="100"/>
        <v>0</v>
      </c>
      <c r="U118">
        <f t="shared" si="101"/>
        <v>0.73439999999999994</v>
      </c>
      <c r="V118">
        <f t="shared" si="102"/>
        <v>6.0000000000000001E-3</v>
      </c>
      <c r="W118">
        <f t="shared" si="103"/>
        <v>0</v>
      </c>
      <c r="X118">
        <f t="shared" si="104"/>
        <v>134.13999999999999</v>
      </c>
      <c r="Y118">
        <f t="shared" si="105"/>
        <v>86.11</v>
      </c>
      <c r="AA118">
        <v>42559044</v>
      </c>
      <c r="AB118">
        <f t="shared" si="106"/>
        <v>245.036</v>
      </c>
      <c r="AC118">
        <f t="shared" si="107"/>
        <v>52.46</v>
      </c>
      <c r="AD118">
        <f>ROUND(((((ET118*1.2))-((EU118*1.2)))+AE118),6)</f>
        <v>54.503999999999998</v>
      </c>
      <c r="AE118">
        <f>ROUND(((EU118*1.2)),6)</f>
        <v>1.62</v>
      </c>
      <c r="AF118">
        <f>ROUND(((EV118*1.2)),6)</f>
        <v>138.072</v>
      </c>
      <c r="AG118">
        <f t="shared" si="108"/>
        <v>0</v>
      </c>
      <c r="AH118">
        <f>((EW118*1.2))</f>
        <v>14.687999999999999</v>
      </c>
      <c r="AI118">
        <f>((EX118*1.2))</f>
        <v>0.12</v>
      </c>
      <c r="AJ118">
        <f t="shared" si="109"/>
        <v>0</v>
      </c>
      <c r="AK118">
        <v>212.94</v>
      </c>
      <c r="AL118">
        <v>52.46</v>
      </c>
      <c r="AM118">
        <v>45.42</v>
      </c>
      <c r="AN118">
        <v>1.35</v>
      </c>
      <c r="AO118">
        <v>115.06</v>
      </c>
      <c r="AP118">
        <v>0</v>
      </c>
      <c r="AQ118">
        <v>12.24</v>
      </c>
      <c r="AR118">
        <v>0.1</v>
      </c>
      <c r="AS118">
        <v>0</v>
      </c>
      <c r="AT118">
        <v>81</v>
      </c>
      <c r="AU118">
        <v>52</v>
      </c>
      <c r="AV118">
        <v>1</v>
      </c>
      <c r="AW118">
        <v>1</v>
      </c>
      <c r="AZ118">
        <v>1</v>
      </c>
      <c r="BA118">
        <v>23.71</v>
      </c>
      <c r="BB118">
        <v>8.1199999999999992</v>
      </c>
      <c r="BC118">
        <v>5.6</v>
      </c>
      <c r="BD118" t="s">
        <v>349</v>
      </c>
      <c r="BE118" t="s">
        <v>349</v>
      </c>
      <c r="BF118" t="s">
        <v>349</v>
      </c>
      <c r="BG118" t="s">
        <v>349</v>
      </c>
      <c r="BH118">
        <v>0</v>
      </c>
      <c r="BI118">
        <v>2</v>
      </c>
      <c r="BJ118" t="s">
        <v>563</v>
      </c>
      <c r="BM118">
        <v>108001</v>
      </c>
      <c r="BN118">
        <v>0</v>
      </c>
      <c r="BO118" t="s">
        <v>561</v>
      </c>
      <c r="BP118">
        <v>1</v>
      </c>
      <c r="BQ118">
        <v>3</v>
      </c>
      <c r="BR118">
        <v>0</v>
      </c>
      <c r="BS118">
        <v>23.71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349</v>
      </c>
      <c r="BZ118">
        <v>95</v>
      </c>
      <c r="CA118">
        <v>65</v>
      </c>
      <c r="CF118">
        <v>0</v>
      </c>
      <c r="CG118">
        <v>0</v>
      </c>
      <c r="CM118">
        <v>0</v>
      </c>
      <c r="CN118" t="s">
        <v>548</v>
      </c>
      <c r="CO118">
        <v>0</v>
      </c>
      <c r="CP118">
        <f t="shared" si="110"/>
        <v>200.5</v>
      </c>
      <c r="CQ118">
        <f t="shared" si="111"/>
        <v>293.77600000000001</v>
      </c>
      <c r="CR118">
        <f t="shared" si="112"/>
        <v>442.57247999999993</v>
      </c>
      <c r="CS118">
        <f t="shared" si="113"/>
        <v>38.410200000000003</v>
      </c>
      <c r="CT118">
        <f t="shared" si="114"/>
        <v>3273.68712</v>
      </c>
      <c r="CU118">
        <f t="shared" si="115"/>
        <v>0</v>
      </c>
      <c r="CV118">
        <f t="shared" si="116"/>
        <v>14.687999999999999</v>
      </c>
      <c r="CW118">
        <f t="shared" si="117"/>
        <v>0.12</v>
      </c>
      <c r="CX118">
        <f t="shared" si="118"/>
        <v>0</v>
      </c>
      <c r="CY118">
        <f t="shared" si="119"/>
        <v>134.136</v>
      </c>
      <c r="CZ118">
        <f t="shared" si="120"/>
        <v>86.111999999999995</v>
      </c>
      <c r="DC118" t="s">
        <v>349</v>
      </c>
      <c r="DD118" t="s">
        <v>349</v>
      </c>
      <c r="DE118" t="s">
        <v>549</v>
      </c>
      <c r="DF118" t="s">
        <v>549</v>
      </c>
      <c r="DG118" t="s">
        <v>549</v>
      </c>
      <c r="DH118" t="s">
        <v>349</v>
      </c>
      <c r="DI118" t="s">
        <v>549</v>
      </c>
      <c r="DJ118" t="s">
        <v>549</v>
      </c>
      <c r="DK118" t="s">
        <v>349</v>
      </c>
      <c r="DL118" t="s">
        <v>349</v>
      </c>
      <c r="DM118" t="s">
        <v>349</v>
      </c>
      <c r="DN118">
        <v>0</v>
      </c>
      <c r="DO118">
        <v>0</v>
      </c>
      <c r="DP118">
        <v>1</v>
      </c>
      <c r="DQ118">
        <v>1</v>
      </c>
      <c r="DU118">
        <v>1003</v>
      </c>
      <c r="DV118" t="s">
        <v>546</v>
      </c>
      <c r="DW118" t="s">
        <v>546</v>
      </c>
      <c r="DX118">
        <v>100</v>
      </c>
      <c r="EE118">
        <v>25820169</v>
      </c>
      <c r="EF118">
        <v>3</v>
      </c>
      <c r="EG118" t="s">
        <v>550</v>
      </c>
      <c r="EH118">
        <v>0</v>
      </c>
      <c r="EI118" t="s">
        <v>349</v>
      </c>
      <c r="EJ118">
        <v>2</v>
      </c>
      <c r="EK118">
        <v>108001</v>
      </c>
      <c r="EL118" t="s">
        <v>551</v>
      </c>
      <c r="EM118" t="s">
        <v>552</v>
      </c>
      <c r="EO118" t="s">
        <v>553</v>
      </c>
      <c r="EQ118">
        <v>131072</v>
      </c>
      <c r="ER118">
        <v>212.94</v>
      </c>
      <c r="ES118">
        <v>52.46</v>
      </c>
      <c r="ET118">
        <v>45.42</v>
      </c>
      <c r="EU118">
        <v>1.35</v>
      </c>
      <c r="EV118">
        <v>115.06</v>
      </c>
      <c r="EW118">
        <v>12.24</v>
      </c>
      <c r="EX118">
        <v>0.1</v>
      </c>
      <c r="EY118">
        <v>0</v>
      </c>
      <c r="FQ118">
        <v>0</v>
      </c>
      <c r="FR118">
        <f t="shared" si="121"/>
        <v>0</v>
      </c>
      <c r="FS118">
        <v>0</v>
      </c>
      <c r="FV118" t="s">
        <v>372</v>
      </c>
      <c r="FW118" t="s">
        <v>373</v>
      </c>
      <c r="FX118">
        <v>95</v>
      </c>
      <c r="FY118">
        <v>65</v>
      </c>
      <c r="GA118" t="s">
        <v>349</v>
      </c>
      <c r="GD118">
        <v>0</v>
      </c>
      <c r="GF118">
        <v>-1675853469</v>
      </c>
      <c r="GG118">
        <v>2</v>
      </c>
      <c r="GH118">
        <v>1</v>
      </c>
      <c r="GI118">
        <v>2</v>
      </c>
      <c r="GJ118">
        <v>0</v>
      </c>
      <c r="GK118">
        <f>ROUND(R118*(R12)/100,2)</f>
        <v>0</v>
      </c>
      <c r="GL118">
        <f t="shared" si="122"/>
        <v>0</v>
      </c>
      <c r="GM118">
        <f t="shared" si="123"/>
        <v>420.75</v>
      </c>
      <c r="GN118">
        <f t="shared" si="124"/>
        <v>0</v>
      </c>
      <c r="GO118">
        <f t="shared" si="125"/>
        <v>420.75</v>
      </c>
      <c r="GP118">
        <f t="shared" si="126"/>
        <v>0</v>
      </c>
      <c r="GT118">
        <v>0</v>
      </c>
      <c r="GU118">
        <v>1</v>
      </c>
      <c r="GV118">
        <v>0</v>
      </c>
      <c r="GW118">
        <v>0</v>
      </c>
      <c r="GX118">
        <f t="shared" si="127"/>
        <v>0</v>
      </c>
    </row>
    <row r="119" spans="1:206" x14ac:dyDescent="0.2">
      <c r="A119">
        <v>18</v>
      </c>
      <c r="B119">
        <v>1</v>
      </c>
      <c r="C119">
        <v>190</v>
      </c>
      <c r="E119" t="s">
        <v>564</v>
      </c>
      <c r="F119" t="s">
        <v>555</v>
      </c>
      <c r="G119" t="s">
        <v>565</v>
      </c>
      <c r="H119" t="s">
        <v>557</v>
      </c>
      <c r="I119">
        <f>I118*J119</f>
        <v>5</v>
      </c>
      <c r="J119">
        <v>100</v>
      </c>
      <c r="O119">
        <f t="shared" si="95"/>
        <v>0</v>
      </c>
      <c r="P119">
        <f t="shared" si="96"/>
        <v>0</v>
      </c>
      <c r="Q119">
        <f t="shared" si="97"/>
        <v>0</v>
      </c>
      <c r="R119">
        <f t="shared" si="98"/>
        <v>0</v>
      </c>
      <c r="S119">
        <f t="shared" si="99"/>
        <v>0</v>
      </c>
      <c r="T119">
        <f t="shared" si="100"/>
        <v>0</v>
      </c>
      <c r="U119">
        <f t="shared" si="101"/>
        <v>0</v>
      </c>
      <c r="V119">
        <f t="shared" si="102"/>
        <v>0</v>
      </c>
      <c r="W119">
        <f t="shared" si="103"/>
        <v>0</v>
      </c>
      <c r="X119">
        <f t="shared" si="104"/>
        <v>0</v>
      </c>
      <c r="Y119">
        <f t="shared" si="105"/>
        <v>0</v>
      </c>
      <c r="AA119">
        <v>42559044</v>
      </c>
      <c r="AB119">
        <f t="shared" si="106"/>
        <v>0</v>
      </c>
      <c r="AC119">
        <f t="shared" si="107"/>
        <v>0</v>
      </c>
      <c r="AD119">
        <f>ROUND((((ET119)-(EU119))+AE119),6)</f>
        <v>0</v>
      </c>
      <c r="AE119">
        <f>ROUND((EU119),6)</f>
        <v>0</v>
      </c>
      <c r="AF119">
        <f>ROUND((EV119),6)</f>
        <v>0</v>
      </c>
      <c r="AG119">
        <f t="shared" si="108"/>
        <v>0</v>
      </c>
      <c r="AH119">
        <f>(EW119)</f>
        <v>0</v>
      </c>
      <c r="AI119">
        <f>(EX119)</f>
        <v>0</v>
      </c>
      <c r="AJ119">
        <f t="shared" si="109"/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72</v>
      </c>
      <c r="AU119">
        <v>52</v>
      </c>
      <c r="AV119">
        <v>1</v>
      </c>
      <c r="AW119">
        <v>1</v>
      </c>
      <c r="AZ119">
        <v>1</v>
      </c>
      <c r="BA119">
        <v>1</v>
      </c>
      <c r="BB119">
        <v>1</v>
      </c>
      <c r="BC119">
        <v>1</v>
      </c>
      <c r="BD119" t="s">
        <v>349</v>
      </c>
      <c r="BE119" t="s">
        <v>349</v>
      </c>
      <c r="BF119" t="s">
        <v>349</v>
      </c>
      <c r="BG119" t="s">
        <v>349</v>
      </c>
      <c r="BH119">
        <v>3</v>
      </c>
      <c r="BI119">
        <v>1</v>
      </c>
      <c r="BJ119" t="s">
        <v>349</v>
      </c>
      <c r="BM119">
        <v>67001</v>
      </c>
      <c r="BN119">
        <v>0</v>
      </c>
      <c r="BO119" t="s">
        <v>349</v>
      </c>
      <c r="BP119">
        <v>0</v>
      </c>
      <c r="BQ119">
        <v>6</v>
      </c>
      <c r="BR119">
        <v>0</v>
      </c>
      <c r="BS119">
        <v>1</v>
      </c>
      <c r="BT119">
        <v>1</v>
      </c>
      <c r="BU119">
        <v>1</v>
      </c>
      <c r="BV119">
        <v>1</v>
      </c>
      <c r="BW119">
        <v>1</v>
      </c>
      <c r="BX119">
        <v>1</v>
      </c>
      <c r="BY119" t="s">
        <v>349</v>
      </c>
      <c r="BZ119">
        <v>85</v>
      </c>
      <c r="CA119">
        <v>65</v>
      </c>
      <c r="CF119">
        <v>0</v>
      </c>
      <c r="CG119">
        <v>0</v>
      </c>
      <c r="CM119">
        <v>0</v>
      </c>
      <c r="CN119" t="s">
        <v>349</v>
      </c>
      <c r="CO119">
        <v>0</v>
      </c>
      <c r="CP119">
        <f t="shared" si="110"/>
        <v>0</v>
      </c>
      <c r="CQ119">
        <f t="shared" si="111"/>
        <v>0</v>
      </c>
      <c r="CR119">
        <f t="shared" si="112"/>
        <v>0</v>
      </c>
      <c r="CS119">
        <f t="shared" si="113"/>
        <v>0</v>
      </c>
      <c r="CT119">
        <f t="shared" si="114"/>
        <v>0</v>
      </c>
      <c r="CU119">
        <f t="shared" si="115"/>
        <v>0</v>
      </c>
      <c r="CV119">
        <f t="shared" si="116"/>
        <v>0</v>
      </c>
      <c r="CW119">
        <f t="shared" si="117"/>
        <v>0</v>
      </c>
      <c r="CX119">
        <f t="shared" si="118"/>
        <v>0</v>
      </c>
      <c r="CY119">
        <f t="shared" si="119"/>
        <v>0</v>
      </c>
      <c r="CZ119">
        <f t="shared" si="120"/>
        <v>0</v>
      </c>
      <c r="DC119" t="s">
        <v>349</v>
      </c>
      <c r="DD119" t="s">
        <v>349</v>
      </c>
      <c r="DE119" t="s">
        <v>349</v>
      </c>
      <c r="DF119" t="s">
        <v>349</v>
      </c>
      <c r="DG119" t="s">
        <v>349</v>
      </c>
      <c r="DH119" t="s">
        <v>349</v>
      </c>
      <c r="DI119" t="s">
        <v>349</v>
      </c>
      <c r="DJ119" t="s">
        <v>349</v>
      </c>
      <c r="DK119" t="s">
        <v>349</v>
      </c>
      <c r="DL119" t="s">
        <v>349</v>
      </c>
      <c r="DM119" t="s">
        <v>349</v>
      </c>
      <c r="DN119">
        <v>0</v>
      </c>
      <c r="DO119">
        <v>0</v>
      </c>
      <c r="DP119">
        <v>1</v>
      </c>
      <c r="DQ119">
        <v>1</v>
      </c>
      <c r="DU119">
        <v>1003</v>
      </c>
      <c r="DV119" t="s">
        <v>557</v>
      </c>
      <c r="DW119" t="s">
        <v>557</v>
      </c>
      <c r="DX119">
        <v>1</v>
      </c>
      <c r="EE119">
        <v>25820419</v>
      </c>
      <c r="EF119">
        <v>6</v>
      </c>
      <c r="EG119" t="s">
        <v>471</v>
      </c>
      <c r="EH119">
        <v>0</v>
      </c>
      <c r="EI119" t="s">
        <v>349</v>
      </c>
      <c r="EJ119">
        <v>1</v>
      </c>
      <c r="EK119">
        <v>67001</v>
      </c>
      <c r="EL119" t="s">
        <v>558</v>
      </c>
      <c r="EM119" t="s">
        <v>559</v>
      </c>
      <c r="EO119" t="s">
        <v>349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FQ119">
        <v>0</v>
      </c>
      <c r="FR119">
        <f t="shared" si="121"/>
        <v>0</v>
      </c>
      <c r="FS119">
        <v>0</v>
      </c>
      <c r="FV119" t="s">
        <v>372</v>
      </c>
      <c r="FW119" t="s">
        <v>373</v>
      </c>
      <c r="FX119">
        <v>85</v>
      </c>
      <c r="FY119">
        <v>65</v>
      </c>
      <c r="GA119" t="s">
        <v>349</v>
      </c>
      <c r="GD119">
        <v>0</v>
      </c>
      <c r="GF119">
        <v>-1840447101</v>
      </c>
      <c r="GG119">
        <v>2</v>
      </c>
      <c r="GH119">
        <v>0</v>
      </c>
      <c r="GI119">
        <v>-2</v>
      </c>
      <c r="GJ119">
        <v>0</v>
      </c>
      <c r="GK119">
        <f>ROUND(R119*(R12)/100,2)</f>
        <v>0</v>
      </c>
      <c r="GL119">
        <f t="shared" si="122"/>
        <v>0</v>
      </c>
      <c r="GM119">
        <f t="shared" si="123"/>
        <v>0</v>
      </c>
      <c r="GN119">
        <f t="shared" si="124"/>
        <v>0</v>
      </c>
      <c r="GO119">
        <f t="shared" si="125"/>
        <v>0</v>
      </c>
      <c r="GP119">
        <f t="shared" si="126"/>
        <v>0</v>
      </c>
      <c r="GT119">
        <v>0</v>
      </c>
      <c r="GU119">
        <v>1</v>
      </c>
      <c r="GV119">
        <v>0</v>
      </c>
      <c r="GW119">
        <v>0</v>
      </c>
      <c r="GX119">
        <f t="shared" si="127"/>
        <v>0</v>
      </c>
    </row>
    <row r="120" spans="1:206" x14ac:dyDescent="0.2">
      <c r="A120">
        <v>18</v>
      </c>
      <c r="B120">
        <v>1</v>
      </c>
      <c r="C120">
        <v>191</v>
      </c>
      <c r="E120" t="s">
        <v>566</v>
      </c>
      <c r="F120" t="s">
        <v>555</v>
      </c>
      <c r="G120" t="s">
        <v>567</v>
      </c>
      <c r="H120" t="s">
        <v>540</v>
      </c>
      <c r="I120">
        <f>I118*J120</f>
        <v>5</v>
      </c>
      <c r="J120">
        <v>100</v>
      </c>
      <c r="O120">
        <f t="shared" si="95"/>
        <v>0</v>
      </c>
      <c r="P120">
        <f t="shared" si="96"/>
        <v>0</v>
      </c>
      <c r="Q120">
        <f t="shared" si="97"/>
        <v>0</v>
      </c>
      <c r="R120">
        <f t="shared" si="98"/>
        <v>0</v>
      </c>
      <c r="S120">
        <f t="shared" si="99"/>
        <v>0</v>
      </c>
      <c r="T120">
        <f t="shared" si="100"/>
        <v>0</v>
      </c>
      <c r="U120">
        <f t="shared" si="101"/>
        <v>0</v>
      </c>
      <c r="V120">
        <f t="shared" si="102"/>
        <v>0</v>
      </c>
      <c r="W120">
        <f t="shared" si="103"/>
        <v>0</v>
      </c>
      <c r="X120">
        <f t="shared" si="104"/>
        <v>0</v>
      </c>
      <c r="Y120">
        <f t="shared" si="105"/>
        <v>0</v>
      </c>
      <c r="AA120">
        <v>42559044</v>
      </c>
      <c r="AB120">
        <f t="shared" si="106"/>
        <v>0</v>
      </c>
      <c r="AC120">
        <f t="shared" si="107"/>
        <v>0</v>
      </c>
      <c r="AD120">
        <f>ROUND((((ET120)-(EU120))+AE120),6)</f>
        <v>0</v>
      </c>
      <c r="AE120">
        <f>ROUND((EU120),6)</f>
        <v>0</v>
      </c>
      <c r="AF120">
        <f>ROUND((EV120),6)</f>
        <v>0</v>
      </c>
      <c r="AG120">
        <f t="shared" si="108"/>
        <v>0</v>
      </c>
      <c r="AH120">
        <f>(EW120)</f>
        <v>0</v>
      </c>
      <c r="AI120">
        <f>(EX120)</f>
        <v>0</v>
      </c>
      <c r="AJ120">
        <f t="shared" si="109"/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72</v>
      </c>
      <c r="AU120">
        <v>52</v>
      </c>
      <c r="AV120">
        <v>1</v>
      </c>
      <c r="AW120">
        <v>1</v>
      </c>
      <c r="AZ120">
        <v>1</v>
      </c>
      <c r="BA120">
        <v>1</v>
      </c>
      <c r="BB120">
        <v>1</v>
      </c>
      <c r="BC120">
        <v>1</v>
      </c>
      <c r="BD120" t="s">
        <v>349</v>
      </c>
      <c r="BE120" t="s">
        <v>349</v>
      </c>
      <c r="BF120" t="s">
        <v>349</v>
      </c>
      <c r="BG120" t="s">
        <v>349</v>
      </c>
      <c r="BH120">
        <v>3</v>
      </c>
      <c r="BI120">
        <v>1</v>
      </c>
      <c r="BJ120" t="s">
        <v>349</v>
      </c>
      <c r="BM120">
        <v>67001</v>
      </c>
      <c r="BN120">
        <v>0</v>
      </c>
      <c r="BO120" t="s">
        <v>349</v>
      </c>
      <c r="BP120">
        <v>0</v>
      </c>
      <c r="BQ120">
        <v>6</v>
      </c>
      <c r="BR120">
        <v>0</v>
      </c>
      <c r="BS120">
        <v>1</v>
      </c>
      <c r="BT120">
        <v>1</v>
      </c>
      <c r="BU120">
        <v>1</v>
      </c>
      <c r="BV120">
        <v>1</v>
      </c>
      <c r="BW120">
        <v>1</v>
      </c>
      <c r="BX120">
        <v>1</v>
      </c>
      <c r="BY120" t="s">
        <v>349</v>
      </c>
      <c r="BZ120">
        <v>85</v>
      </c>
      <c r="CA120">
        <v>65</v>
      </c>
      <c r="CF120">
        <v>0</v>
      </c>
      <c r="CG120">
        <v>0</v>
      </c>
      <c r="CM120">
        <v>0</v>
      </c>
      <c r="CN120" t="s">
        <v>349</v>
      </c>
      <c r="CO120">
        <v>0</v>
      </c>
      <c r="CP120">
        <f t="shared" si="110"/>
        <v>0</v>
      </c>
      <c r="CQ120">
        <f t="shared" si="111"/>
        <v>0</v>
      </c>
      <c r="CR120">
        <f t="shared" si="112"/>
        <v>0</v>
      </c>
      <c r="CS120">
        <f t="shared" si="113"/>
        <v>0</v>
      </c>
      <c r="CT120">
        <f t="shared" si="114"/>
        <v>0</v>
      </c>
      <c r="CU120">
        <f t="shared" si="115"/>
        <v>0</v>
      </c>
      <c r="CV120">
        <f t="shared" si="116"/>
        <v>0</v>
      </c>
      <c r="CW120">
        <f t="shared" si="117"/>
        <v>0</v>
      </c>
      <c r="CX120">
        <f t="shared" si="118"/>
        <v>0</v>
      </c>
      <c r="CY120">
        <f t="shared" si="119"/>
        <v>0</v>
      </c>
      <c r="CZ120">
        <f t="shared" si="120"/>
        <v>0</v>
      </c>
      <c r="DC120" t="s">
        <v>349</v>
      </c>
      <c r="DD120" t="s">
        <v>349</v>
      </c>
      <c r="DE120" t="s">
        <v>349</v>
      </c>
      <c r="DF120" t="s">
        <v>349</v>
      </c>
      <c r="DG120" t="s">
        <v>349</v>
      </c>
      <c r="DH120" t="s">
        <v>349</v>
      </c>
      <c r="DI120" t="s">
        <v>349</v>
      </c>
      <c r="DJ120" t="s">
        <v>349</v>
      </c>
      <c r="DK120" t="s">
        <v>349</v>
      </c>
      <c r="DL120" t="s">
        <v>349</v>
      </c>
      <c r="DM120" t="s">
        <v>349</v>
      </c>
      <c r="DN120">
        <v>0</v>
      </c>
      <c r="DO120">
        <v>0</v>
      </c>
      <c r="DP120">
        <v>1</v>
      </c>
      <c r="DQ120">
        <v>1</v>
      </c>
      <c r="DU120">
        <v>1010</v>
      </c>
      <c r="DV120" t="s">
        <v>540</v>
      </c>
      <c r="DW120" t="s">
        <v>540</v>
      </c>
      <c r="DX120">
        <v>1</v>
      </c>
      <c r="EE120">
        <v>25820419</v>
      </c>
      <c r="EF120">
        <v>6</v>
      </c>
      <c r="EG120" t="s">
        <v>471</v>
      </c>
      <c r="EH120">
        <v>0</v>
      </c>
      <c r="EI120" t="s">
        <v>349</v>
      </c>
      <c r="EJ120">
        <v>1</v>
      </c>
      <c r="EK120">
        <v>67001</v>
      </c>
      <c r="EL120" t="s">
        <v>558</v>
      </c>
      <c r="EM120" t="s">
        <v>559</v>
      </c>
      <c r="EO120" t="s">
        <v>349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FQ120">
        <v>0</v>
      </c>
      <c r="FR120">
        <f t="shared" si="121"/>
        <v>0</v>
      </c>
      <c r="FS120">
        <v>0</v>
      </c>
      <c r="FV120" t="s">
        <v>372</v>
      </c>
      <c r="FW120" t="s">
        <v>373</v>
      </c>
      <c r="FX120">
        <v>85</v>
      </c>
      <c r="FY120">
        <v>65</v>
      </c>
      <c r="GA120" t="s">
        <v>349</v>
      </c>
      <c r="GD120">
        <v>0</v>
      </c>
      <c r="GF120">
        <v>-398358037</v>
      </c>
      <c r="GG120">
        <v>2</v>
      </c>
      <c r="GH120">
        <v>0</v>
      </c>
      <c r="GI120">
        <v>-2</v>
      </c>
      <c r="GJ120">
        <v>0</v>
      </c>
      <c r="GK120">
        <f>ROUND(R120*(R12)/100,2)</f>
        <v>0</v>
      </c>
      <c r="GL120">
        <f t="shared" si="122"/>
        <v>0</v>
      </c>
      <c r="GM120">
        <f t="shared" si="123"/>
        <v>0</v>
      </c>
      <c r="GN120">
        <f t="shared" si="124"/>
        <v>0</v>
      </c>
      <c r="GO120">
        <f t="shared" si="125"/>
        <v>0</v>
      </c>
      <c r="GP120">
        <f t="shared" si="126"/>
        <v>0</v>
      </c>
      <c r="GT120">
        <v>0</v>
      </c>
      <c r="GU120">
        <v>1</v>
      </c>
      <c r="GV120">
        <v>0</v>
      </c>
      <c r="GW120">
        <v>0</v>
      </c>
      <c r="GX120">
        <f t="shared" si="127"/>
        <v>0</v>
      </c>
    </row>
    <row r="121" spans="1:206" x14ac:dyDescent="0.2">
      <c r="A121">
        <v>17</v>
      </c>
      <c r="B121">
        <v>1</v>
      </c>
      <c r="C121">
        <f>ROW(SmtRes!A200)</f>
        <v>200</v>
      </c>
      <c r="D121">
        <f>ROW(EtalonRes!A193)</f>
        <v>193</v>
      </c>
      <c r="E121" t="s">
        <v>568</v>
      </c>
      <c r="F121" t="s">
        <v>569</v>
      </c>
      <c r="G121" t="s">
        <v>570</v>
      </c>
      <c r="H121" t="s">
        <v>571</v>
      </c>
      <c r="I121">
        <f>ROUND(1/100,9)</f>
        <v>0.01</v>
      </c>
      <c r="J121">
        <v>0</v>
      </c>
      <c r="O121">
        <f t="shared" si="95"/>
        <v>45.67</v>
      </c>
      <c r="P121">
        <f t="shared" si="96"/>
        <v>2.4500000000000002</v>
      </c>
      <c r="Q121">
        <f t="shared" si="97"/>
        <v>3.81</v>
      </c>
      <c r="R121">
        <f t="shared" si="98"/>
        <v>0.04</v>
      </c>
      <c r="S121">
        <f t="shared" si="99"/>
        <v>39.409999999999997</v>
      </c>
      <c r="T121">
        <f t="shared" si="100"/>
        <v>0</v>
      </c>
      <c r="U121">
        <f t="shared" si="101"/>
        <v>0.17280000000000001</v>
      </c>
      <c r="V121">
        <f t="shared" si="102"/>
        <v>1.2E-4</v>
      </c>
      <c r="W121">
        <f t="shared" si="103"/>
        <v>0</v>
      </c>
      <c r="X121">
        <f t="shared" si="104"/>
        <v>31.95</v>
      </c>
      <c r="Y121">
        <f t="shared" si="105"/>
        <v>20.51</v>
      </c>
      <c r="AA121">
        <v>42559044</v>
      </c>
      <c r="AB121">
        <f t="shared" si="106"/>
        <v>255.89</v>
      </c>
      <c r="AC121">
        <f t="shared" si="107"/>
        <v>31.01</v>
      </c>
      <c r="AD121">
        <f>ROUND(((((ET121*1.2))-((EU121*1.2)))+AE121),6)</f>
        <v>58.643999999999998</v>
      </c>
      <c r="AE121">
        <f>ROUND(((EU121*1.2)),6)</f>
        <v>0.16800000000000001</v>
      </c>
      <c r="AF121">
        <f>ROUND(((EV121*1.2)),6)</f>
        <v>166.23599999999999</v>
      </c>
      <c r="AG121">
        <f t="shared" si="108"/>
        <v>0</v>
      </c>
      <c r="AH121">
        <f>((EW121*1.2))</f>
        <v>17.28</v>
      </c>
      <c r="AI121">
        <f>((EX121*1.2))</f>
        <v>1.2E-2</v>
      </c>
      <c r="AJ121">
        <f t="shared" si="109"/>
        <v>0</v>
      </c>
      <c r="AK121">
        <v>218.41</v>
      </c>
      <c r="AL121">
        <v>31.01</v>
      </c>
      <c r="AM121">
        <v>48.87</v>
      </c>
      <c r="AN121">
        <v>0.14000000000000001</v>
      </c>
      <c r="AO121">
        <v>138.53</v>
      </c>
      <c r="AP121">
        <v>0</v>
      </c>
      <c r="AQ121">
        <v>14.4</v>
      </c>
      <c r="AR121">
        <v>0.01</v>
      </c>
      <c r="AS121">
        <v>0</v>
      </c>
      <c r="AT121">
        <v>81</v>
      </c>
      <c r="AU121">
        <v>52</v>
      </c>
      <c r="AV121">
        <v>1</v>
      </c>
      <c r="AW121">
        <v>1</v>
      </c>
      <c r="AZ121">
        <v>1</v>
      </c>
      <c r="BA121">
        <v>23.71</v>
      </c>
      <c r="BB121">
        <v>6.49</v>
      </c>
      <c r="BC121">
        <v>7.89</v>
      </c>
      <c r="BD121" t="s">
        <v>349</v>
      </c>
      <c r="BE121" t="s">
        <v>349</v>
      </c>
      <c r="BF121" t="s">
        <v>349</v>
      </c>
      <c r="BG121" t="s">
        <v>349</v>
      </c>
      <c r="BH121">
        <v>0</v>
      </c>
      <c r="BI121">
        <v>2</v>
      </c>
      <c r="BJ121" t="s">
        <v>572</v>
      </c>
      <c r="BM121">
        <v>108001</v>
      </c>
      <c r="BN121">
        <v>0</v>
      </c>
      <c r="BO121" t="s">
        <v>569</v>
      </c>
      <c r="BP121">
        <v>1</v>
      </c>
      <c r="BQ121">
        <v>3</v>
      </c>
      <c r="BR121">
        <v>0</v>
      </c>
      <c r="BS121">
        <v>23.71</v>
      </c>
      <c r="BT121">
        <v>1</v>
      </c>
      <c r="BU121">
        <v>1</v>
      </c>
      <c r="BV121">
        <v>1</v>
      </c>
      <c r="BW121">
        <v>1</v>
      </c>
      <c r="BX121">
        <v>1</v>
      </c>
      <c r="BY121" t="s">
        <v>349</v>
      </c>
      <c r="BZ121">
        <v>95</v>
      </c>
      <c r="CA121">
        <v>65</v>
      </c>
      <c r="CF121">
        <v>0</v>
      </c>
      <c r="CG121">
        <v>0</v>
      </c>
      <c r="CM121">
        <v>0</v>
      </c>
      <c r="CN121" t="s">
        <v>548</v>
      </c>
      <c r="CO121">
        <v>0</v>
      </c>
      <c r="CP121">
        <f t="shared" si="110"/>
        <v>45.669999999999995</v>
      </c>
      <c r="CQ121">
        <f t="shared" si="111"/>
        <v>244.66890000000001</v>
      </c>
      <c r="CR121">
        <f t="shared" si="112"/>
        <v>380.59956</v>
      </c>
      <c r="CS121">
        <f t="shared" si="113"/>
        <v>3.9832800000000006</v>
      </c>
      <c r="CT121">
        <f t="shared" si="114"/>
        <v>3941.4555599999999</v>
      </c>
      <c r="CU121">
        <f t="shared" si="115"/>
        <v>0</v>
      </c>
      <c r="CV121">
        <f t="shared" si="116"/>
        <v>17.28</v>
      </c>
      <c r="CW121">
        <f t="shared" si="117"/>
        <v>1.2E-2</v>
      </c>
      <c r="CX121">
        <f t="shared" si="118"/>
        <v>0</v>
      </c>
      <c r="CY121">
        <f t="shared" si="119"/>
        <v>31.954499999999999</v>
      </c>
      <c r="CZ121">
        <f t="shared" si="120"/>
        <v>20.513999999999996</v>
      </c>
      <c r="DC121" t="s">
        <v>349</v>
      </c>
      <c r="DD121" t="s">
        <v>349</v>
      </c>
      <c r="DE121" t="s">
        <v>549</v>
      </c>
      <c r="DF121" t="s">
        <v>549</v>
      </c>
      <c r="DG121" t="s">
        <v>549</v>
      </c>
      <c r="DH121" t="s">
        <v>349</v>
      </c>
      <c r="DI121" t="s">
        <v>549</v>
      </c>
      <c r="DJ121" t="s">
        <v>549</v>
      </c>
      <c r="DK121" t="s">
        <v>349</v>
      </c>
      <c r="DL121" t="s">
        <v>349</v>
      </c>
      <c r="DM121" t="s">
        <v>349</v>
      </c>
      <c r="DN121">
        <v>0</v>
      </c>
      <c r="DO121">
        <v>0</v>
      </c>
      <c r="DP121">
        <v>1</v>
      </c>
      <c r="DQ121">
        <v>1</v>
      </c>
      <c r="DU121">
        <v>1010</v>
      </c>
      <c r="DV121" t="s">
        <v>571</v>
      </c>
      <c r="DW121" t="s">
        <v>571</v>
      </c>
      <c r="DX121">
        <v>100</v>
      </c>
      <c r="EE121">
        <v>25820169</v>
      </c>
      <c r="EF121">
        <v>3</v>
      </c>
      <c r="EG121" t="s">
        <v>550</v>
      </c>
      <c r="EH121">
        <v>0</v>
      </c>
      <c r="EI121" t="s">
        <v>349</v>
      </c>
      <c r="EJ121">
        <v>2</v>
      </c>
      <c r="EK121">
        <v>108001</v>
      </c>
      <c r="EL121" t="s">
        <v>551</v>
      </c>
      <c r="EM121" t="s">
        <v>552</v>
      </c>
      <c r="EO121" t="s">
        <v>553</v>
      </c>
      <c r="EQ121">
        <v>131072</v>
      </c>
      <c r="ER121">
        <v>218.41</v>
      </c>
      <c r="ES121">
        <v>31.01</v>
      </c>
      <c r="ET121">
        <v>48.87</v>
      </c>
      <c r="EU121">
        <v>0.14000000000000001</v>
      </c>
      <c r="EV121">
        <v>138.53</v>
      </c>
      <c r="EW121">
        <v>14.4</v>
      </c>
      <c r="EX121">
        <v>0.01</v>
      </c>
      <c r="EY121">
        <v>0</v>
      </c>
      <c r="FQ121">
        <v>0</v>
      </c>
      <c r="FR121">
        <f t="shared" si="121"/>
        <v>0</v>
      </c>
      <c r="FS121">
        <v>0</v>
      </c>
      <c r="FV121" t="s">
        <v>372</v>
      </c>
      <c r="FW121" t="s">
        <v>373</v>
      </c>
      <c r="FX121">
        <v>95</v>
      </c>
      <c r="FY121">
        <v>65</v>
      </c>
      <c r="GA121" t="s">
        <v>349</v>
      </c>
      <c r="GD121">
        <v>0</v>
      </c>
      <c r="GF121">
        <v>2145617033</v>
      </c>
      <c r="GG121">
        <v>2</v>
      </c>
      <c r="GH121">
        <v>1</v>
      </c>
      <c r="GI121">
        <v>2</v>
      </c>
      <c r="GJ121">
        <v>0</v>
      </c>
      <c r="GK121">
        <f>ROUND(R121*(R12)/100,2)</f>
        <v>0</v>
      </c>
      <c r="GL121">
        <f t="shared" si="122"/>
        <v>0</v>
      </c>
      <c r="GM121">
        <f t="shared" si="123"/>
        <v>98.13000000000001</v>
      </c>
      <c r="GN121">
        <f t="shared" si="124"/>
        <v>0</v>
      </c>
      <c r="GO121">
        <f t="shared" si="125"/>
        <v>98.13</v>
      </c>
      <c r="GP121">
        <f t="shared" si="126"/>
        <v>0</v>
      </c>
      <c r="GT121">
        <v>0</v>
      </c>
      <c r="GU121">
        <v>1</v>
      </c>
      <c r="GV121">
        <v>0</v>
      </c>
      <c r="GW121">
        <v>0</v>
      </c>
      <c r="GX121">
        <f t="shared" si="127"/>
        <v>0</v>
      </c>
    </row>
    <row r="122" spans="1:206" x14ac:dyDescent="0.2">
      <c r="A122">
        <v>18</v>
      </c>
      <c r="B122">
        <v>1</v>
      </c>
      <c r="C122">
        <v>200</v>
      </c>
      <c r="E122" t="s">
        <v>573</v>
      </c>
      <c r="F122" t="s">
        <v>555</v>
      </c>
      <c r="G122" t="s">
        <v>574</v>
      </c>
      <c r="H122" t="s">
        <v>540</v>
      </c>
      <c r="I122">
        <f>I121*J122</f>
        <v>1</v>
      </c>
      <c r="J122">
        <v>100</v>
      </c>
      <c r="O122">
        <f t="shared" si="95"/>
        <v>0</v>
      </c>
      <c r="P122">
        <f t="shared" si="96"/>
        <v>0</v>
      </c>
      <c r="Q122">
        <f t="shared" si="97"/>
        <v>0</v>
      </c>
      <c r="R122">
        <f t="shared" si="98"/>
        <v>0</v>
      </c>
      <c r="S122">
        <f t="shared" si="99"/>
        <v>0</v>
      </c>
      <c r="T122">
        <f t="shared" si="100"/>
        <v>0</v>
      </c>
      <c r="U122">
        <f t="shared" si="101"/>
        <v>0</v>
      </c>
      <c r="V122">
        <f t="shared" si="102"/>
        <v>0</v>
      </c>
      <c r="W122">
        <f t="shared" si="103"/>
        <v>0</v>
      </c>
      <c r="X122">
        <f t="shared" si="104"/>
        <v>0</v>
      </c>
      <c r="Y122">
        <f t="shared" si="105"/>
        <v>0</v>
      </c>
      <c r="AA122">
        <v>42559044</v>
      </c>
      <c r="AB122">
        <f t="shared" si="106"/>
        <v>0</v>
      </c>
      <c r="AC122">
        <f t="shared" si="107"/>
        <v>0</v>
      </c>
      <c r="AD122">
        <f>ROUND((((ET122)-(EU122))+AE122),6)</f>
        <v>0</v>
      </c>
      <c r="AE122">
        <f t="shared" ref="AE122:AF126" si="128">ROUND((EU122),6)</f>
        <v>0</v>
      </c>
      <c r="AF122">
        <f t="shared" si="128"/>
        <v>0</v>
      </c>
      <c r="AG122">
        <f t="shared" si="108"/>
        <v>0</v>
      </c>
      <c r="AH122">
        <f t="shared" ref="AH122:AI126" si="129">(EW122)</f>
        <v>0</v>
      </c>
      <c r="AI122">
        <f t="shared" si="129"/>
        <v>0</v>
      </c>
      <c r="AJ122">
        <f t="shared" si="109"/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72</v>
      </c>
      <c r="AU122">
        <v>52</v>
      </c>
      <c r="AV122">
        <v>1</v>
      </c>
      <c r="AW122">
        <v>1</v>
      </c>
      <c r="AZ122">
        <v>1</v>
      </c>
      <c r="BA122">
        <v>1</v>
      </c>
      <c r="BB122">
        <v>1</v>
      </c>
      <c r="BC122">
        <v>1</v>
      </c>
      <c r="BD122" t="s">
        <v>349</v>
      </c>
      <c r="BE122" t="s">
        <v>349</v>
      </c>
      <c r="BF122" t="s">
        <v>349</v>
      </c>
      <c r="BG122" t="s">
        <v>349</v>
      </c>
      <c r="BH122">
        <v>3</v>
      </c>
      <c r="BI122">
        <v>1</v>
      </c>
      <c r="BJ122" t="s">
        <v>349</v>
      </c>
      <c r="BM122">
        <v>67001</v>
      </c>
      <c r="BN122">
        <v>0</v>
      </c>
      <c r="BO122" t="s">
        <v>349</v>
      </c>
      <c r="BP122">
        <v>0</v>
      </c>
      <c r="BQ122">
        <v>6</v>
      </c>
      <c r="BR122">
        <v>0</v>
      </c>
      <c r="BS122">
        <v>1</v>
      </c>
      <c r="BT122">
        <v>1</v>
      </c>
      <c r="BU122">
        <v>1</v>
      </c>
      <c r="BV122">
        <v>1</v>
      </c>
      <c r="BW122">
        <v>1</v>
      </c>
      <c r="BX122">
        <v>1</v>
      </c>
      <c r="BY122" t="s">
        <v>349</v>
      </c>
      <c r="BZ122">
        <v>85</v>
      </c>
      <c r="CA122">
        <v>65</v>
      </c>
      <c r="CF122">
        <v>0</v>
      </c>
      <c r="CG122">
        <v>0</v>
      </c>
      <c r="CM122">
        <v>0</v>
      </c>
      <c r="CN122" t="s">
        <v>349</v>
      </c>
      <c r="CO122">
        <v>0</v>
      </c>
      <c r="CP122">
        <f t="shared" si="110"/>
        <v>0</v>
      </c>
      <c r="CQ122">
        <f t="shared" si="111"/>
        <v>0</v>
      </c>
      <c r="CR122">
        <f t="shared" si="112"/>
        <v>0</v>
      </c>
      <c r="CS122">
        <f t="shared" si="113"/>
        <v>0</v>
      </c>
      <c r="CT122">
        <f t="shared" si="114"/>
        <v>0</v>
      </c>
      <c r="CU122">
        <f t="shared" si="115"/>
        <v>0</v>
      </c>
      <c r="CV122">
        <f t="shared" si="116"/>
        <v>0</v>
      </c>
      <c r="CW122">
        <f t="shared" si="117"/>
        <v>0</v>
      </c>
      <c r="CX122">
        <f t="shared" si="118"/>
        <v>0</v>
      </c>
      <c r="CY122">
        <f t="shared" si="119"/>
        <v>0</v>
      </c>
      <c r="CZ122">
        <f t="shared" si="120"/>
        <v>0</v>
      </c>
      <c r="DC122" t="s">
        <v>349</v>
      </c>
      <c r="DD122" t="s">
        <v>349</v>
      </c>
      <c r="DE122" t="s">
        <v>349</v>
      </c>
      <c r="DF122" t="s">
        <v>349</v>
      </c>
      <c r="DG122" t="s">
        <v>349</v>
      </c>
      <c r="DH122" t="s">
        <v>349</v>
      </c>
      <c r="DI122" t="s">
        <v>349</v>
      </c>
      <c r="DJ122" t="s">
        <v>349</v>
      </c>
      <c r="DK122" t="s">
        <v>349</v>
      </c>
      <c r="DL122" t="s">
        <v>349</v>
      </c>
      <c r="DM122" t="s">
        <v>349</v>
      </c>
      <c r="DN122">
        <v>0</v>
      </c>
      <c r="DO122">
        <v>0</v>
      </c>
      <c r="DP122">
        <v>1</v>
      </c>
      <c r="DQ122">
        <v>1</v>
      </c>
      <c r="DU122">
        <v>1010</v>
      </c>
      <c r="DV122" t="s">
        <v>540</v>
      </c>
      <c r="DW122" t="s">
        <v>540</v>
      </c>
      <c r="DX122">
        <v>1</v>
      </c>
      <c r="EE122">
        <v>25820419</v>
      </c>
      <c r="EF122">
        <v>6</v>
      </c>
      <c r="EG122" t="s">
        <v>471</v>
      </c>
      <c r="EH122">
        <v>0</v>
      </c>
      <c r="EI122" t="s">
        <v>349</v>
      </c>
      <c r="EJ122">
        <v>1</v>
      </c>
      <c r="EK122">
        <v>67001</v>
      </c>
      <c r="EL122" t="s">
        <v>558</v>
      </c>
      <c r="EM122" t="s">
        <v>559</v>
      </c>
      <c r="EO122" t="s">
        <v>349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FQ122">
        <v>0</v>
      </c>
      <c r="FR122">
        <f t="shared" si="121"/>
        <v>0</v>
      </c>
      <c r="FS122">
        <v>0</v>
      </c>
      <c r="FV122" t="s">
        <v>372</v>
      </c>
      <c r="FW122" t="s">
        <v>373</v>
      </c>
      <c r="FX122">
        <v>85</v>
      </c>
      <c r="FY122">
        <v>65</v>
      </c>
      <c r="GA122" t="s">
        <v>349</v>
      </c>
      <c r="GD122">
        <v>0</v>
      </c>
      <c r="GF122">
        <v>1619160251</v>
      </c>
      <c r="GG122">
        <v>2</v>
      </c>
      <c r="GH122">
        <v>0</v>
      </c>
      <c r="GI122">
        <v>-2</v>
      </c>
      <c r="GJ122">
        <v>0</v>
      </c>
      <c r="GK122">
        <f>ROUND(R122*(R12)/100,2)</f>
        <v>0</v>
      </c>
      <c r="GL122">
        <f t="shared" si="122"/>
        <v>0</v>
      </c>
      <c r="GM122">
        <f t="shared" si="123"/>
        <v>0</v>
      </c>
      <c r="GN122">
        <f t="shared" si="124"/>
        <v>0</v>
      </c>
      <c r="GO122">
        <f t="shared" si="125"/>
        <v>0</v>
      </c>
      <c r="GP122">
        <f t="shared" si="126"/>
        <v>0</v>
      </c>
      <c r="GT122">
        <v>0</v>
      </c>
      <c r="GU122">
        <v>1</v>
      </c>
      <c r="GV122">
        <v>0</v>
      </c>
      <c r="GW122">
        <v>0</v>
      </c>
      <c r="GX122">
        <f t="shared" si="127"/>
        <v>0</v>
      </c>
    </row>
    <row r="123" spans="1:206" x14ac:dyDescent="0.2">
      <c r="A123">
        <v>17</v>
      </c>
      <c r="B123">
        <v>1</v>
      </c>
      <c r="C123">
        <f>ROW(SmtRes!A204)</f>
        <v>204</v>
      </c>
      <c r="D123">
        <f>ROW(EtalonRes!A195)</f>
        <v>195</v>
      </c>
      <c r="E123" t="s">
        <v>575</v>
      </c>
      <c r="F123" t="s">
        <v>576</v>
      </c>
      <c r="G123" t="s">
        <v>577</v>
      </c>
      <c r="H123" t="s">
        <v>571</v>
      </c>
      <c r="I123">
        <v>0</v>
      </c>
      <c r="J123">
        <v>0</v>
      </c>
      <c r="O123">
        <f t="shared" si="95"/>
        <v>0</v>
      </c>
      <c r="P123">
        <f t="shared" si="96"/>
        <v>0</v>
      </c>
      <c r="Q123">
        <f t="shared" si="97"/>
        <v>0</v>
      </c>
      <c r="R123">
        <f t="shared" si="98"/>
        <v>0</v>
      </c>
      <c r="S123">
        <f t="shared" si="99"/>
        <v>0</v>
      </c>
      <c r="T123">
        <f t="shared" si="100"/>
        <v>0</v>
      </c>
      <c r="U123">
        <f t="shared" si="101"/>
        <v>0</v>
      </c>
      <c r="V123">
        <f t="shared" si="102"/>
        <v>0</v>
      </c>
      <c r="W123">
        <f t="shared" si="103"/>
        <v>0</v>
      </c>
      <c r="X123">
        <f t="shared" si="104"/>
        <v>0</v>
      </c>
      <c r="Y123">
        <f t="shared" si="105"/>
        <v>0</v>
      </c>
      <c r="AA123">
        <v>42559044</v>
      </c>
      <c r="AB123">
        <f t="shared" si="106"/>
        <v>3491.93</v>
      </c>
      <c r="AC123">
        <f t="shared" si="107"/>
        <v>2711</v>
      </c>
      <c r="AD123">
        <f>ROUND((((ET123)-(EU123))+AE123),6)</f>
        <v>0</v>
      </c>
      <c r="AE123">
        <f t="shared" si="128"/>
        <v>0</v>
      </c>
      <c r="AF123">
        <f t="shared" si="128"/>
        <v>780.93</v>
      </c>
      <c r="AG123">
        <f t="shared" si="108"/>
        <v>0</v>
      </c>
      <c r="AH123">
        <f t="shared" si="129"/>
        <v>86.1</v>
      </c>
      <c r="AI123">
        <f t="shared" si="129"/>
        <v>0</v>
      </c>
      <c r="AJ123">
        <f t="shared" si="109"/>
        <v>0</v>
      </c>
      <c r="AK123">
        <v>3491.93</v>
      </c>
      <c r="AL123">
        <v>2711</v>
      </c>
      <c r="AM123">
        <v>0</v>
      </c>
      <c r="AN123">
        <v>0</v>
      </c>
      <c r="AO123">
        <v>780.93</v>
      </c>
      <c r="AP123">
        <v>0</v>
      </c>
      <c r="AQ123">
        <v>86.1</v>
      </c>
      <c r="AR123">
        <v>0</v>
      </c>
      <c r="AS123">
        <v>0</v>
      </c>
      <c r="AT123">
        <v>72</v>
      </c>
      <c r="AU123">
        <v>52</v>
      </c>
      <c r="AV123">
        <v>1</v>
      </c>
      <c r="AW123">
        <v>1</v>
      </c>
      <c r="AZ123">
        <v>1</v>
      </c>
      <c r="BA123">
        <v>23.71</v>
      </c>
      <c r="BB123">
        <v>1</v>
      </c>
      <c r="BC123">
        <v>8.8699999999999992</v>
      </c>
      <c r="BD123" t="s">
        <v>349</v>
      </c>
      <c r="BE123" t="s">
        <v>349</v>
      </c>
      <c r="BF123" t="s">
        <v>349</v>
      </c>
      <c r="BG123" t="s">
        <v>349</v>
      </c>
      <c r="BH123">
        <v>0</v>
      </c>
      <c r="BI123">
        <v>1</v>
      </c>
      <c r="BJ123" t="s">
        <v>578</v>
      </c>
      <c r="BM123">
        <v>67001</v>
      </c>
      <c r="BN123">
        <v>0</v>
      </c>
      <c r="BO123" t="s">
        <v>576</v>
      </c>
      <c r="BP123">
        <v>1</v>
      </c>
      <c r="BQ123">
        <v>6</v>
      </c>
      <c r="BR123">
        <v>0</v>
      </c>
      <c r="BS123">
        <v>23.71</v>
      </c>
      <c r="BT123">
        <v>1</v>
      </c>
      <c r="BU123">
        <v>1</v>
      </c>
      <c r="BV123">
        <v>1</v>
      </c>
      <c r="BW123">
        <v>1</v>
      </c>
      <c r="BX123">
        <v>1</v>
      </c>
      <c r="BY123" t="s">
        <v>349</v>
      </c>
      <c r="BZ123">
        <v>85</v>
      </c>
      <c r="CA123">
        <v>65</v>
      </c>
      <c r="CF123">
        <v>0</v>
      </c>
      <c r="CG123">
        <v>0</v>
      </c>
      <c r="CM123">
        <v>0</v>
      </c>
      <c r="CN123" t="s">
        <v>349</v>
      </c>
      <c r="CO123">
        <v>0</v>
      </c>
      <c r="CP123">
        <f t="shared" si="110"/>
        <v>0</v>
      </c>
      <c r="CQ123">
        <f t="shared" si="111"/>
        <v>24046.569999999996</v>
      </c>
      <c r="CR123">
        <f t="shared" si="112"/>
        <v>0</v>
      </c>
      <c r="CS123">
        <f t="shared" si="113"/>
        <v>0</v>
      </c>
      <c r="CT123">
        <f t="shared" si="114"/>
        <v>18515.850299999998</v>
      </c>
      <c r="CU123">
        <f t="shared" si="115"/>
        <v>0</v>
      </c>
      <c r="CV123">
        <f t="shared" si="116"/>
        <v>86.1</v>
      </c>
      <c r="CW123">
        <f t="shared" si="117"/>
        <v>0</v>
      </c>
      <c r="CX123">
        <f t="shared" si="118"/>
        <v>0</v>
      </c>
      <c r="CY123">
        <f t="shared" si="119"/>
        <v>0</v>
      </c>
      <c r="CZ123">
        <f t="shared" si="120"/>
        <v>0</v>
      </c>
      <c r="DC123" t="s">
        <v>349</v>
      </c>
      <c r="DD123" t="s">
        <v>349</v>
      </c>
      <c r="DE123" t="s">
        <v>349</v>
      </c>
      <c r="DF123" t="s">
        <v>349</v>
      </c>
      <c r="DG123" t="s">
        <v>349</v>
      </c>
      <c r="DH123" t="s">
        <v>349</v>
      </c>
      <c r="DI123" t="s">
        <v>349</v>
      </c>
      <c r="DJ123" t="s">
        <v>349</v>
      </c>
      <c r="DK123" t="s">
        <v>349</v>
      </c>
      <c r="DL123" t="s">
        <v>349</v>
      </c>
      <c r="DM123" t="s">
        <v>349</v>
      </c>
      <c r="DN123">
        <v>0</v>
      </c>
      <c r="DO123">
        <v>0</v>
      </c>
      <c r="DP123">
        <v>1</v>
      </c>
      <c r="DQ123">
        <v>1</v>
      </c>
      <c r="DU123">
        <v>1010</v>
      </c>
      <c r="DV123" t="s">
        <v>571</v>
      </c>
      <c r="DW123" t="s">
        <v>571</v>
      </c>
      <c r="DX123">
        <v>100</v>
      </c>
      <c r="EE123">
        <v>25820419</v>
      </c>
      <c r="EF123">
        <v>6</v>
      </c>
      <c r="EG123" t="s">
        <v>471</v>
      </c>
      <c r="EH123">
        <v>0</v>
      </c>
      <c r="EI123" t="s">
        <v>349</v>
      </c>
      <c r="EJ123">
        <v>1</v>
      </c>
      <c r="EK123">
        <v>67001</v>
      </c>
      <c r="EL123" t="s">
        <v>558</v>
      </c>
      <c r="EM123" t="s">
        <v>559</v>
      </c>
      <c r="EO123" t="s">
        <v>349</v>
      </c>
      <c r="EQ123">
        <v>131072</v>
      </c>
      <c r="ER123">
        <v>3491.93</v>
      </c>
      <c r="ES123">
        <v>2711</v>
      </c>
      <c r="ET123">
        <v>0</v>
      </c>
      <c r="EU123">
        <v>0</v>
      </c>
      <c r="EV123">
        <v>780.93</v>
      </c>
      <c r="EW123">
        <v>86.1</v>
      </c>
      <c r="EX123">
        <v>0</v>
      </c>
      <c r="EY123">
        <v>0</v>
      </c>
      <c r="FQ123">
        <v>0</v>
      </c>
      <c r="FR123">
        <f t="shared" si="121"/>
        <v>0</v>
      </c>
      <c r="FS123">
        <v>0</v>
      </c>
      <c r="FV123" t="s">
        <v>372</v>
      </c>
      <c r="FW123" t="s">
        <v>373</v>
      </c>
      <c r="FX123">
        <v>85</v>
      </c>
      <c r="FY123">
        <v>65</v>
      </c>
      <c r="GA123" t="s">
        <v>349</v>
      </c>
      <c r="GD123">
        <v>0</v>
      </c>
      <c r="GF123">
        <v>697746903</v>
      </c>
      <c r="GG123">
        <v>2</v>
      </c>
      <c r="GH123">
        <v>1</v>
      </c>
      <c r="GI123">
        <v>2</v>
      </c>
      <c r="GJ123">
        <v>0</v>
      </c>
      <c r="GK123">
        <f>ROUND(R123*(R12)/100,2)</f>
        <v>0</v>
      </c>
      <c r="GL123">
        <f t="shared" si="122"/>
        <v>0</v>
      </c>
      <c r="GM123">
        <f t="shared" si="123"/>
        <v>0</v>
      </c>
      <c r="GN123">
        <f t="shared" si="124"/>
        <v>0</v>
      </c>
      <c r="GO123">
        <f t="shared" si="125"/>
        <v>0</v>
      </c>
      <c r="GP123">
        <f t="shared" si="126"/>
        <v>0</v>
      </c>
      <c r="GT123">
        <v>0</v>
      </c>
      <c r="GU123">
        <v>1</v>
      </c>
      <c r="GV123">
        <v>0</v>
      </c>
      <c r="GW123">
        <v>0</v>
      </c>
      <c r="GX123">
        <f t="shared" si="127"/>
        <v>0</v>
      </c>
    </row>
    <row r="124" spans="1:206" x14ac:dyDescent="0.2">
      <c r="A124">
        <v>18</v>
      </c>
      <c r="B124">
        <v>1</v>
      </c>
      <c r="C124">
        <v>203</v>
      </c>
      <c r="E124" t="s">
        <v>579</v>
      </c>
      <c r="F124" t="s">
        <v>580</v>
      </c>
      <c r="G124" t="s">
        <v>581</v>
      </c>
      <c r="H124" t="s">
        <v>540</v>
      </c>
      <c r="I124">
        <f>I123*J124</f>
        <v>0</v>
      </c>
      <c r="J124">
        <v>-100</v>
      </c>
      <c r="O124">
        <f t="shared" si="95"/>
        <v>0</v>
      </c>
      <c r="P124">
        <f t="shared" si="96"/>
        <v>0</v>
      </c>
      <c r="Q124">
        <f t="shared" si="97"/>
        <v>0</v>
      </c>
      <c r="R124">
        <f t="shared" si="98"/>
        <v>0</v>
      </c>
      <c r="S124">
        <f t="shared" si="99"/>
        <v>0</v>
      </c>
      <c r="T124">
        <f t="shared" si="100"/>
        <v>0</v>
      </c>
      <c r="U124">
        <f t="shared" si="101"/>
        <v>0</v>
      </c>
      <c r="V124">
        <f t="shared" si="102"/>
        <v>0</v>
      </c>
      <c r="W124">
        <f t="shared" si="103"/>
        <v>0</v>
      </c>
      <c r="X124">
        <f t="shared" si="104"/>
        <v>0</v>
      </c>
      <c r="Y124">
        <f t="shared" si="105"/>
        <v>0</v>
      </c>
      <c r="AA124">
        <v>42559044</v>
      </c>
      <c r="AB124">
        <f t="shared" si="106"/>
        <v>27.11</v>
      </c>
      <c r="AC124">
        <f t="shared" si="107"/>
        <v>27.11</v>
      </c>
      <c r="AD124">
        <f>ROUND((((ET124)-(EU124))+AE124),6)</f>
        <v>0</v>
      </c>
      <c r="AE124">
        <f t="shared" si="128"/>
        <v>0</v>
      </c>
      <c r="AF124">
        <f t="shared" si="128"/>
        <v>0</v>
      </c>
      <c r="AG124">
        <f t="shared" si="108"/>
        <v>0</v>
      </c>
      <c r="AH124">
        <f t="shared" si="129"/>
        <v>0</v>
      </c>
      <c r="AI124">
        <f t="shared" si="129"/>
        <v>0</v>
      </c>
      <c r="AJ124">
        <f t="shared" si="109"/>
        <v>0.26</v>
      </c>
      <c r="AK124">
        <v>27.11</v>
      </c>
      <c r="AL124">
        <v>27.11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0.26</v>
      </c>
      <c r="AT124">
        <v>72</v>
      </c>
      <c r="AU124">
        <v>52</v>
      </c>
      <c r="AV124">
        <v>1</v>
      </c>
      <c r="AW124">
        <v>1</v>
      </c>
      <c r="AZ124">
        <v>1</v>
      </c>
      <c r="BA124">
        <v>1</v>
      </c>
      <c r="BB124">
        <v>1</v>
      </c>
      <c r="BC124">
        <v>8.8699999999999992</v>
      </c>
      <c r="BD124" t="s">
        <v>349</v>
      </c>
      <c r="BE124" t="s">
        <v>349</v>
      </c>
      <c r="BF124" t="s">
        <v>349</v>
      </c>
      <c r="BG124" t="s">
        <v>349</v>
      </c>
      <c r="BH124">
        <v>3</v>
      </c>
      <c r="BI124">
        <v>1</v>
      </c>
      <c r="BJ124" t="s">
        <v>582</v>
      </c>
      <c r="BM124">
        <v>67001</v>
      </c>
      <c r="BN124">
        <v>0</v>
      </c>
      <c r="BO124" t="s">
        <v>580</v>
      </c>
      <c r="BP124">
        <v>1</v>
      </c>
      <c r="BQ124">
        <v>6</v>
      </c>
      <c r="BR124">
        <v>0</v>
      </c>
      <c r="BS124">
        <v>1</v>
      </c>
      <c r="BT124">
        <v>1</v>
      </c>
      <c r="BU124">
        <v>1</v>
      </c>
      <c r="BV124">
        <v>1</v>
      </c>
      <c r="BW124">
        <v>1</v>
      </c>
      <c r="BX124">
        <v>1</v>
      </c>
      <c r="BY124" t="s">
        <v>349</v>
      </c>
      <c r="BZ124">
        <v>85</v>
      </c>
      <c r="CA124">
        <v>65</v>
      </c>
      <c r="CF124">
        <v>0</v>
      </c>
      <c r="CG124">
        <v>0</v>
      </c>
      <c r="CM124">
        <v>0</v>
      </c>
      <c r="CN124" t="s">
        <v>349</v>
      </c>
      <c r="CO124">
        <v>0</v>
      </c>
      <c r="CP124">
        <f t="shared" si="110"/>
        <v>0</v>
      </c>
      <c r="CQ124">
        <f t="shared" si="111"/>
        <v>240.46569999999997</v>
      </c>
      <c r="CR124">
        <f t="shared" si="112"/>
        <v>0</v>
      </c>
      <c r="CS124">
        <f t="shared" si="113"/>
        <v>0</v>
      </c>
      <c r="CT124">
        <f t="shared" si="114"/>
        <v>0</v>
      </c>
      <c r="CU124">
        <f t="shared" si="115"/>
        <v>0</v>
      </c>
      <c r="CV124">
        <f t="shared" si="116"/>
        <v>0</v>
      </c>
      <c r="CW124">
        <f t="shared" si="117"/>
        <v>0</v>
      </c>
      <c r="CX124">
        <f t="shared" si="118"/>
        <v>0.26</v>
      </c>
      <c r="CY124">
        <f t="shared" si="119"/>
        <v>0</v>
      </c>
      <c r="CZ124">
        <f t="shared" si="120"/>
        <v>0</v>
      </c>
      <c r="DC124" t="s">
        <v>349</v>
      </c>
      <c r="DD124" t="s">
        <v>349</v>
      </c>
      <c r="DE124" t="s">
        <v>349</v>
      </c>
      <c r="DF124" t="s">
        <v>349</v>
      </c>
      <c r="DG124" t="s">
        <v>349</v>
      </c>
      <c r="DH124" t="s">
        <v>349</v>
      </c>
      <c r="DI124" t="s">
        <v>349</v>
      </c>
      <c r="DJ124" t="s">
        <v>349</v>
      </c>
      <c r="DK124" t="s">
        <v>349</v>
      </c>
      <c r="DL124" t="s">
        <v>349</v>
      </c>
      <c r="DM124" t="s">
        <v>349</v>
      </c>
      <c r="DN124">
        <v>0</v>
      </c>
      <c r="DO124">
        <v>0</v>
      </c>
      <c r="DP124">
        <v>1</v>
      </c>
      <c r="DQ124">
        <v>1</v>
      </c>
      <c r="DU124">
        <v>1010</v>
      </c>
      <c r="DV124" t="s">
        <v>540</v>
      </c>
      <c r="DW124" t="s">
        <v>540</v>
      </c>
      <c r="DX124">
        <v>1</v>
      </c>
      <c r="EE124">
        <v>25820419</v>
      </c>
      <c r="EF124">
        <v>6</v>
      </c>
      <c r="EG124" t="s">
        <v>471</v>
      </c>
      <c r="EH124">
        <v>0</v>
      </c>
      <c r="EI124" t="s">
        <v>349</v>
      </c>
      <c r="EJ124">
        <v>1</v>
      </c>
      <c r="EK124">
        <v>67001</v>
      </c>
      <c r="EL124" t="s">
        <v>558</v>
      </c>
      <c r="EM124" t="s">
        <v>559</v>
      </c>
      <c r="EO124" t="s">
        <v>349</v>
      </c>
      <c r="EQ124">
        <v>0</v>
      </c>
      <c r="ER124">
        <v>27.11</v>
      </c>
      <c r="ES124">
        <v>27.11</v>
      </c>
      <c r="ET124">
        <v>0</v>
      </c>
      <c r="EU124">
        <v>0</v>
      </c>
      <c r="EV124">
        <v>0</v>
      </c>
      <c r="EW124">
        <v>0</v>
      </c>
      <c r="EX124">
        <v>0</v>
      </c>
      <c r="FQ124">
        <v>0</v>
      </c>
      <c r="FR124">
        <f t="shared" si="121"/>
        <v>0</v>
      </c>
      <c r="FS124">
        <v>0</v>
      </c>
      <c r="FV124" t="s">
        <v>372</v>
      </c>
      <c r="FW124" t="s">
        <v>373</v>
      </c>
      <c r="FX124">
        <v>85</v>
      </c>
      <c r="FY124">
        <v>65</v>
      </c>
      <c r="GA124" t="s">
        <v>349</v>
      </c>
      <c r="GD124">
        <v>0</v>
      </c>
      <c r="GF124">
        <v>1508803248</v>
      </c>
      <c r="GG124">
        <v>2</v>
      </c>
      <c r="GH124">
        <v>1</v>
      </c>
      <c r="GI124">
        <v>2</v>
      </c>
      <c r="GJ124">
        <v>0</v>
      </c>
      <c r="GK124">
        <f>ROUND(R124*(R12)/100,2)</f>
        <v>0</v>
      </c>
      <c r="GL124">
        <f t="shared" si="122"/>
        <v>0</v>
      </c>
      <c r="GM124">
        <f t="shared" si="123"/>
        <v>0</v>
      </c>
      <c r="GN124">
        <f t="shared" si="124"/>
        <v>0</v>
      </c>
      <c r="GO124">
        <f t="shared" si="125"/>
        <v>0</v>
      </c>
      <c r="GP124">
        <f t="shared" si="126"/>
        <v>0</v>
      </c>
      <c r="GT124">
        <v>0</v>
      </c>
      <c r="GU124">
        <v>1</v>
      </c>
      <c r="GV124">
        <v>0</v>
      </c>
      <c r="GW124">
        <v>0</v>
      </c>
      <c r="GX124">
        <f t="shared" si="127"/>
        <v>0</v>
      </c>
    </row>
    <row r="125" spans="1:206" x14ac:dyDescent="0.2">
      <c r="A125">
        <v>18</v>
      </c>
      <c r="B125">
        <v>1</v>
      </c>
      <c r="C125">
        <v>204</v>
      </c>
      <c r="E125" t="s">
        <v>583</v>
      </c>
      <c r="F125" t="s">
        <v>555</v>
      </c>
      <c r="G125" t="s">
        <v>584</v>
      </c>
      <c r="H125" t="s">
        <v>540</v>
      </c>
      <c r="I125">
        <f>I123*J125</f>
        <v>0</v>
      </c>
      <c r="J125">
        <v>100</v>
      </c>
      <c r="O125">
        <f t="shared" si="95"/>
        <v>0</v>
      </c>
      <c r="P125">
        <f t="shared" si="96"/>
        <v>0</v>
      </c>
      <c r="Q125">
        <f t="shared" si="97"/>
        <v>0</v>
      </c>
      <c r="R125">
        <f t="shared" si="98"/>
        <v>0</v>
      </c>
      <c r="S125">
        <f t="shared" si="99"/>
        <v>0</v>
      </c>
      <c r="T125">
        <f t="shared" si="100"/>
        <v>0</v>
      </c>
      <c r="U125">
        <f t="shared" si="101"/>
        <v>0</v>
      </c>
      <c r="V125">
        <f t="shared" si="102"/>
        <v>0</v>
      </c>
      <c r="W125">
        <f t="shared" si="103"/>
        <v>0</v>
      </c>
      <c r="X125">
        <f t="shared" si="104"/>
        <v>0</v>
      </c>
      <c r="Y125">
        <f t="shared" si="105"/>
        <v>0</v>
      </c>
      <c r="AA125">
        <v>42559044</v>
      </c>
      <c r="AB125">
        <f t="shared" si="106"/>
        <v>162.46</v>
      </c>
      <c r="AC125">
        <f>ROUND(162.46,6)</f>
        <v>162.46</v>
      </c>
      <c r="AD125">
        <f>ROUND((((ET125)-(EU125))+AE125),6)</f>
        <v>0</v>
      </c>
      <c r="AE125">
        <f t="shared" si="128"/>
        <v>0</v>
      </c>
      <c r="AF125">
        <f t="shared" si="128"/>
        <v>0</v>
      </c>
      <c r="AG125">
        <f t="shared" si="108"/>
        <v>0</v>
      </c>
      <c r="AH125">
        <f t="shared" si="129"/>
        <v>0</v>
      </c>
      <c r="AI125">
        <f t="shared" si="129"/>
        <v>0</v>
      </c>
      <c r="AJ125">
        <f t="shared" si="109"/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72</v>
      </c>
      <c r="AU125">
        <v>52</v>
      </c>
      <c r="AV125">
        <v>1</v>
      </c>
      <c r="AW125">
        <v>1</v>
      </c>
      <c r="AZ125">
        <v>1</v>
      </c>
      <c r="BA125">
        <v>1</v>
      </c>
      <c r="BB125">
        <v>1</v>
      </c>
      <c r="BC125">
        <v>1</v>
      </c>
      <c r="BD125" t="s">
        <v>349</v>
      </c>
      <c r="BE125" t="s">
        <v>349</v>
      </c>
      <c r="BF125" t="s">
        <v>349</v>
      </c>
      <c r="BG125" t="s">
        <v>349</v>
      </c>
      <c r="BH125">
        <v>3</v>
      </c>
      <c r="BI125">
        <v>1</v>
      </c>
      <c r="BJ125" t="s">
        <v>349</v>
      </c>
      <c r="BM125">
        <v>67001</v>
      </c>
      <c r="BN125">
        <v>0</v>
      </c>
      <c r="BO125" t="s">
        <v>349</v>
      </c>
      <c r="BP125">
        <v>0</v>
      </c>
      <c r="BQ125">
        <v>6</v>
      </c>
      <c r="BR125">
        <v>0</v>
      </c>
      <c r="BS125">
        <v>1</v>
      </c>
      <c r="BT125">
        <v>1</v>
      </c>
      <c r="BU125">
        <v>1</v>
      </c>
      <c r="BV125">
        <v>1</v>
      </c>
      <c r="BW125">
        <v>1</v>
      </c>
      <c r="BX125">
        <v>1</v>
      </c>
      <c r="BY125" t="s">
        <v>349</v>
      </c>
      <c r="BZ125">
        <v>85</v>
      </c>
      <c r="CA125">
        <v>65</v>
      </c>
      <c r="CF125">
        <v>0</v>
      </c>
      <c r="CG125">
        <v>0</v>
      </c>
      <c r="CM125">
        <v>0</v>
      </c>
      <c r="CN125" t="s">
        <v>349</v>
      </c>
      <c r="CO125">
        <v>0</v>
      </c>
      <c r="CP125">
        <f t="shared" si="110"/>
        <v>0</v>
      </c>
      <c r="CQ125">
        <f t="shared" si="111"/>
        <v>162.46</v>
      </c>
      <c r="CR125">
        <f t="shared" si="112"/>
        <v>0</v>
      </c>
      <c r="CS125">
        <f t="shared" si="113"/>
        <v>0</v>
      </c>
      <c r="CT125">
        <f t="shared" si="114"/>
        <v>0</v>
      </c>
      <c r="CU125">
        <f t="shared" si="115"/>
        <v>0</v>
      </c>
      <c r="CV125">
        <f t="shared" si="116"/>
        <v>0</v>
      </c>
      <c r="CW125">
        <f t="shared" si="117"/>
        <v>0</v>
      </c>
      <c r="CX125">
        <f t="shared" si="118"/>
        <v>0</v>
      </c>
      <c r="CY125">
        <f t="shared" si="119"/>
        <v>0</v>
      </c>
      <c r="CZ125">
        <f t="shared" si="120"/>
        <v>0</v>
      </c>
      <c r="DC125" t="s">
        <v>349</v>
      </c>
      <c r="DD125" t="s">
        <v>585</v>
      </c>
      <c r="DE125" t="s">
        <v>349</v>
      </c>
      <c r="DF125" t="s">
        <v>349</v>
      </c>
      <c r="DG125" t="s">
        <v>349</v>
      </c>
      <c r="DH125" t="s">
        <v>349</v>
      </c>
      <c r="DI125" t="s">
        <v>349</v>
      </c>
      <c r="DJ125" t="s">
        <v>349</v>
      </c>
      <c r="DK125" t="s">
        <v>349</v>
      </c>
      <c r="DL125" t="s">
        <v>349</v>
      </c>
      <c r="DM125" t="s">
        <v>349</v>
      </c>
      <c r="DN125">
        <v>0</v>
      </c>
      <c r="DO125">
        <v>0</v>
      </c>
      <c r="DP125">
        <v>1</v>
      </c>
      <c r="DQ125">
        <v>1</v>
      </c>
      <c r="DU125">
        <v>1010</v>
      </c>
      <c r="DV125" t="s">
        <v>540</v>
      </c>
      <c r="DW125" t="s">
        <v>540</v>
      </c>
      <c r="DX125">
        <v>1</v>
      </c>
      <c r="EE125">
        <v>25820419</v>
      </c>
      <c r="EF125">
        <v>6</v>
      </c>
      <c r="EG125" t="s">
        <v>471</v>
      </c>
      <c r="EH125">
        <v>0</v>
      </c>
      <c r="EI125" t="s">
        <v>349</v>
      </c>
      <c r="EJ125">
        <v>1</v>
      </c>
      <c r="EK125">
        <v>67001</v>
      </c>
      <c r="EL125" t="s">
        <v>558</v>
      </c>
      <c r="EM125" t="s">
        <v>559</v>
      </c>
      <c r="EO125" t="s">
        <v>349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FQ125">
        <v>0</v>
      </c>
      <c r="FR125">
        <f t="shared" si="121"/>
        <v>0</v>
      </c>
      <c r="FS125">
        <v>0</v>
      </c>
      <c r="FV125" t="s">
        <v>372</v>
      </c>
      <c r="FW125" t="s">
        <v>373</v>
      </c>
      <c r="FX125">
        <v>85</v>
      </c>
      <c r="FY125">
        <v>65</v>
      </c>
      <c r="GA125" t="s">
        <v>349</v>
      </c>
      <c r="GD125">
        <v>0</v>
      </c>
      <c r="GF125">
        <v>-833651495</v>
      </c>
      <c r="GG125">
        <v>2</v>
      </c>
      <c r="GH125">
        <v>0</v>
      </c>
      <c r="GI125">
        <v>-2</v>
      </c>
      <c r="GJ125">
        <v>0</v>
      </c>
      <c r="GK125">
        <f>ROUND(R125*(R12)/100,2)</f>
        <v>0</v>
      </c>
      <c r="GL125">
        <f t="shared" si="122"/>
        <v>0</v>
      </c>
      <c r="GM125">
        <f t="shared" si="123"/>
        <v>0</v>
      </c>
      <c r="GN125">
        <f t="shared" si="124"/>
        <v>0</v>
      </c>
      <c r="GO125">
        <f t="shared" si="125"/>
        <v>0</v>
      </c>
      <c r="GP125">
        <f t="shared" si="126"/>
        <v>0</v>
      </c>
      <c r="GT125">
        <v>0</v>
      </c>
      <c r="GU125">
        <v>1</v>
      </c>
      <c r="GV125">
        <v>0</v>
      </c>
      <c r="GW125">
        <v>0</v>
      </c>
      <c r="GX125">
        <f t="shared" si="127"/>
        <v>0</v>
      </c>
    </row>
    <row r="126" spans="1:206" x14ac:dyDescent="0.2">
      <c r="A126">
        <v>17</v>
      </c>
      <c r="B126">
        <v>1</v>
      </c>
      <c r="C126">
        <f>ROW(SmtRes!A205)</f>
        <v>205</v>
      </c>
      <c r="D126">
        <f>ROW(EtalonRes!A196)</f>
        <v>196</v>
      </c>
      <c r="E126" t="s">
        <v>586</v>
      </c>
      <c r="F126" t="s">
        <v>587</v>
      </c>
      <c r="G126" t="s">
        <v>588</v>
      </c>
      <c r="H126" t="s">
        <v>546</v>
      </c>
      <c r="I126">
        <f>ROUND(5/100,9)</f>
        <v>0.05</v>
      </c>
      <c r="J126">
        <v>0</v>
      </c>
      <c r="O126">
        <f t="shared" si="95"/>
        <v>21.79</v>
      </c>
      <c r="P126">
        <f t="shared" si="96"/>
        <v>0</v>
      </c>
      <c r="Q126">
        <f t="shared" si="97"/>
        <v>0</v>
      </c>
      <c r="R126">
        <f t="shared" si="98"/>
        <v>0</v>
      </c>
      <c r="S126">
        <f t="shared" si="99"/>
        <v>21.79</v>
      </c>
      <c r="T126">
        <f t="shared" si="100"/>
        <v>0</v>
      </c>
      <c r="U126">
        <f t="shared" si="101"/>
        <v>0.1125</v>
      </c>
      <c r="V126">
        <f t="shared" si="102"/>
        <v>0</v>
      </c>
      <c r="W126">
        <f t="shared" si="103"/>
        <v>0</v>
      </c>
      <c r="X126">
        <f t="shared" si="104"/>
        <v>15.69</v>
      </c>
      <c r="Y126">
        <f t="shared" si="105"/>
        <v>11.33</v>
      </c>
      <c r="AA126">
        <v>42559044</v>
      </c>
      <c r="AB126">
        <f t="shared" si="106"/>
        <v>18.38</v>
      </c>
      <c r="AC126">
        <f>ROUND((ES126),6)</f>
        <v>0</v>
      </c>
      <c r="AD126">
        <f>ROUND((((ET126)-(EU126))+AE126),6)</f>
        <v>0</v>
      </c>
      <c r="AE126">
        <f t="shared" si="128"/>
        <v>0</v>
      </c>
      <c r="AF126">
        <f t="shared" si="128"/>
        <v>18.38</v>
      </c>
      <c r="AG126">
        <f t="shared" si="108"/>
        <v>0</v>
      </c>
      <c r="AH126">
        <f t="shared" si="129"/>
        <v>2.25</v>
      </c>
      <c r="AI126">
        <f t="shared" si="129"/>
        <v>0</v>
      </c>
      <c r="AJ126">
        <f t="shared" si="109"/>
        <v>0</v>
      </c>
      <c r="AK126">
        <v>18.38</v>
      </c>
      <c r="AL126">
        <v>0</v>
      </c>
      <c r="AM126">
        <v>0</v>
      </c>
      <c r="AN126">
        <v>0</v>
      </c>
      <c r="AO126">
        <v>18.38</v>
      </c>
      <c r="AP126">
        <v>0</v>
      </c>
      <c r="AQ126">
        <v>2.25</v>
      </c>
      <c r="AR126">
        <v>0</v>
      </c>
      <c r="AS126">
        <v>0</v>
      </c>
      <c r="AT126">
        <v>72</v>
      </c>
      <c r="AU126">
        <v>52</v>
      </c>
      <c r="AV126">
        <v>1</v>
      </c>
      <c r="AW126">
        <v>1</v>
      </c>
      <c r="AZ126">
        <v>1</v>
      </c>
      <c r="BA126">
        <v>23.71</v>
      </c>
      <c r="BB126">
        <v>1</v>
      </c>
      <c r="BC126">
        <v>1</v>
      </c>
      <c r="BD126" t="s">
        <v>349</v>
      </c>
      <c r="BE126" t="s">
        <v>349</v>
      </c>
      <c r="BF126" t="s">
        <v>349</v>
      </c>
      <c r="BG126" t="s">
        <v>349</v>
      </c>
      <c r="BH126">
        <v>0</v>
      </c>
      <c r="BI126">
        <v>1</v>
      </c>
      <c r="BJ126" t="s">
        <v>589</v>
      </c>
      <c r="BM126">
        <v>67001</v>
      </c>
      <c r="BN126">
        <v>0</v>
      </c>
      <c r="BO126" t="s">
        <v>587</v>
      </c>
      <c r="BP126">
        <v>1</v>
      </c>
      <c r="BQ126">
        <v>6</v>
      </c>
      <c r="BR126">
        <v>0</v>
      </c>
      <c r="BS126">
        <v>23.71</v>
      </c>
      <c r="BT126">
        <v>1</v>
      </c>
      <c r="BU126">
        <v>1</v>
      </c>
      <c r="BV126">
        <v>1</v>
      </c>
      <c r="BW126">
        <v>1</v>
      </c>
      <c r="BX126">
        <v>1</v>
      </c>
      <c r="BY126" t="s">
        <v>349</v>
      </c>
      <c r="BZ126">
        <v>85</v>
      </c>
      <c r="CA126">
        <v>65</v>
      </c>
      <c r="CF126">
        <v>0</v>
      </c>
      <c r="CG126">
        <v>0</v>
      </c>
      <c r="CM126">
        <v>0</v>
      </c>
      <c r="CN126" t="s">
        <v>349</v>
      </c>
      <c r="CO126">
        <v>0</v>
      </c>
      <c r="CP126">
        <f t="shared" si="110"/>
        <v>21.79</v>
      </c>
      <c r="CQ126">
        <f t="shared" si="111"/>
        <v>0</v>
      </c>
      <c r="CR126">
        <f t="shared" si="112"/>
        <v>0</v>
      </c>
      <c r="CS126">
        <f t="shared" si="113"/>
        <v>0</v>
      </c>
      <c r="CT126">
        <f t="shared" si="114"/>
        <v>435.78980000000001</v>
      </c>
      <c r="CU126">
        <f t="shared" si="115"/>
        <v>0</v>
      </c>
      <c r="CV126">
        <f t="shared" si="116"/>
        <v>2.25</v>
      </c>
      <c r="CW126">
        <f t="shared" si="117"/>
        <v>0</v>
      </c>
      <c r="CX126">
        <f t="shared" si="118"/>
        <v>0</v>
      </c>
      <c r="CY126">
        <f t="shared" si="119"/>
        <v>15.688799999999999</v>
      </c>
      <c r="CZ126">
        <f t="shared" si="120"/>
        <v>11.3308</v>
      </c>
      <c r="DC126" t="s">
        <v>349</v>
      </c>
      <c r="DD126" t="s">
        <v>349</v>
      </c>
      <c r="DE126" t="s">
        <v>349</v>
      </c>
      <c r="DF126" t="s">
        <v>349</v>
      </c>
      <c r="DG126" t="s">
        <v>349</v>
      </c>
      <c r="DH126" t="s">
        <v>349</v>
      </c>
      <c r="DI126" t="s">
        <v>349</v>
      </c>
      <c r="DJ126" t="s">
        <v>349</v>
      </c>
      <c r="DK126" t="s">
        <v>349</v>
      </c>
      <c r="DL126" t="s">
        <v>349</v>
      </c>
      <c r="DM126" t="s">
        <v>349</v>
      </c>
      <c r="DN126">
        <v>0</v>
      </c>
      <c r="DO126">
        <v>0</v>
      </c>
      <c r="DP126">
        <v>1</v>
      </c>
      <c r="DQ126">
        <v>1</v>
      </c>
      <c r="DU126">
        <v>1003</v>
      </c>
      <c r="DV126" t="s">
        <v>546</v>
      </c>
      <c r="DW126" t="s">
        <v>546</v>
      </c>
      <c r="DX126">
        <v>100</v>
      </c>
      <c r="EE126">
        <v>25820419</v>
      </c>
      <c r="EF126">
        <v>6</v>
      </c>
      <c r="EG126" t="s">
        <v>471</v>
      </c>
      <c r="EH126">
        <v>0</v>
      </c>
      <c r="EI126" t="s">
        <v>349</v>
      </c>
      <c r="EJ126">
        <v>1</v>
      </c>
      <c r="EK126">
        <v>67001</v>
      </c>
      <c r="EL126" t="s">
        <v>558</v>
      </c>
      <c r="EM126" t="s">
        <v>559</v>
      </c>
      <c r="EO126" t="s">
        <v>349</v>
      </c>
      <c r="EQ126">
        <v>131072</v>
      </c>
      <c r="ER126">
        <v>18.38</v>
      </c>
      <c r="ES126">
        <v>0</v>
      </c>
      <c r="ET126">
        <v>0</v>
      </c>
      <c r="EU126">
        <v>0</v>
      </c>
      <c r="EV126">
        <v>18.38</v>
      </c>
      <c r="EW126">
        <v>2.25</v>
      </c>
      <c r="EX126">
        <v>0</v>
      </c>
      <c r="EY126">
        <v>0</v>
      </c>
      <c r="FQ126">
        <v>0</v>
      </c>
      <c r="FR126">
        <f t="shared" si="121"/>
        <v>0</v>
      </c>
      <c r="FS126">
        <v>0</v>
      </c>
      <c r="FV126" t="s">
        <v>372</v>
      </c>
      <c r="FW126" t="s">
        <v>373</v>
      </c>
      <c r="FX126">
        <v>85</v>
      </c>
      <c r="FY126">
        <v>65</v>
      </c>
      <c r="GA126" t="s">
        <v>349</v>
      </c>
      <c r="GD126">
        <v>0</v>
      </c>
      <c r="GF126">
        <v>1422371129</v>
      </c>
      <c r="GG126">
        <v>2</v>
      </c>
      <c r="GH126">
        <v>1</v>
      </c>
      <c r="GI126">
        <v>2</v>
      </c>
      <c r="GJ126">
        <v>0</v>
      </c>
      <c r="GK126">
        <f>ROUND(R126*(R12)/100,2)</f>
        <v>0</v>
      </c>
      <c r="GL126">
        <f t="shared" si="122"/>
        <v>0</v>
      </c>
      <c r="GM126">
        <f t="shared" si="123"/>
        <v>48.809999999999995</v>
      </c>
      <c r="GN126">
        <f t="shared" si="124"/>
        <v>48.81</v>
      </c>
      <c r="GO126">
        <f t="shared" si="125"/>
        <v>0</v>
      </c>
      <c r="GP126">
        <f t="shared" si="126"/>
        <v>0</v>
      </c>
      <c r="GT126">
        <v>0</v>
      </c>
      <c r="GU126">
        <v>1</v>
      </c>
      <c r="GV126">
        <v>0</v>
      </c>
      <c r="GW126">
        <v>0</v>
      </c>
      <c r="GX126">
        <f t="shared" si="127"/>
        <v>0</v>
      </c>
    </row>
    <row r="128" spans="1:206" x14ac:dyDescent="0.2">
      <c r="A128" s="2">
        <v>51</v>
      </c>
      <c r="B128" s="2">
        <f>B112</f>
        <v>1</v>
      </c>
      <c r="C128" s="2">
        <f>A112</f>
        <v>4</v>
      </c>
      <c r="D128" s="2">
        <f>ROW(A112)</f>
        <v>112</v>
      </c>
      <c r="E128" s="2"/>
      <c r="F128" s="2" t="str">
        <f>IF(F112&lt;&gt;"",F112,"")</f>
        <v>Новый раздел</v>
      </c>
      <c r="G128" s="2" t="str">
        <f>IF(G112&lt;&gt;"",G112,"")</f>
        <v>3. Замена осветительных приборов и монтаж проводов в короба</v>
      </c>
      <c r="H128" s="2"/>
      <c r="I128" s="2"/>
      <c r="J128" s="2"/>
      <c r="K128" s="2"/>
      <c r="L128" s="2"/>
      <c r="M128" s="2"/>
      <c r="N128" s="2"/>
      <c r="O128" s="2">
        <f t="shared" ref="O128:T128" si="130">ROUND(AB128,2)</f>
        <v>516.08000000000004</v>
      </c>
      <c r="P128" s="2">
        <f t="shared" si="130"/>
        <v>26.84</v>
      </c>
      <c r="Q128" s="2">
        <f t="shared" si="130"/>
        <v>43.97</v>
      </c>
      <c r="R128" s="2">
        <f t="shared" si="130"/>
        <v>2.16</v>
      </c>
      <c r="S128" s="2">
        <f t="shared" si="130"/>
        <v>445.27</v>
      </c>
      <c r="T128" s="2">
        <f t="shared" si="130"/>
        <v>0</v>
      </c>
      <c r="U128" s="2">
        <f>AH128</f>
        <v>1.9970999999999999</v>
      </c>
      <c r="V128" s="2">
        <f>AI128</f>
        <v>6.7200000000000003E-3</v>
      </c>
      <c r="W128" s="2">
        <f>ROUND(AJ128,2)</f>
        <v>0</v>
      </c>
      <c r="X128" s="2">
        <f>ROUND(AK128,2)</f>
        <v>360.46</v>
      </c>
      <c r="Y128" s="2">
        <f>ROUND(AL128,2)</f>
        <v>232.66</v>
      </c>
      <c r="Z128" s="2"/>
      <c r="AA128" s="2"/>
      <c r="AB128" s="2">
        <f>ROUND(SUMIF(AA116:AA126,"=42559044",O116:O126),2)</f>
        <v>516.08000000000004</v>
      </c>
      <c r="AC128" s="2">
        <f>ROUND(SUMIF(AA116:AA126,"=42559044",P116:P126),2)</f>
        <v>26.84</v>
      </c>
      <c r="AD128" s="2">
        <f>ROUND(SUMIF(AA116:AA126,"=42559044",Q116:Q126),2)</f>
        <v>43.97</v>
      </c>
      <c r="AE128" s="2">
        <f>ROUND(SUMIF(AA116:AA126,"=42559044",R116:R126),2)</f>
        <v>2.16</v>
      </c>
      <c r="AF128" s="2">
        <f>ROUND(SUMIF(AA116:AA126,"=42559044",S116:S126),2)</f>
        <v>445.27</v>
      </c>
      <c r="AG128" s="2">
        <f>ROUND(SUMIF(AA116:AA126,"=42559044",T116:T126),2)</f>
        <v>0</v>
      </c>
      <c r="AH128" s="2">
        <f>SUMIF(AA116:AA126,"=42559044",U116:U126)</f>
        <v>1.9970999999999999</v>
      </c>
      <c r="AI128" s="2">
        <f>SUMIF(AA116:AA126,"=42559044",V116:V126)</f>
        <v>6.7200000000000003E-3</v>
      </c>
      <c r="AJ128" s="2">
        <f>ROUND(SUMIF(AA116:AA126,"=42559044",W116:W126),2)</f>
        <v>0</v>
      </c>
      <c r="AK128" s="2">
        <f>ROUND(SUMIF(AA116:AA126,"=42559044",X116:X126),2)</f>
        <v>360.46</v>
      </c>
      <c r="AL128" s="2">
        <f>ROUND(SUMIF(AA116:AA126,"=42559044",Y116:Y126),2)</f>
        <v>232.66</v>
      </c>
      <c r="AM128" s="2"/>
      <c r="AN128" s="2"/>
      <c r="AO128" s="2">
        <f t="shared" ref="AO128:AZ128" si="131">ROUND(BB128,2)</f>
        <v>0</v>
      </c>
      <c r="AP128" s="2">
        <f t="shared" si="131"/>
        <v>0</v>
      </c>
      <c r="AQ128" s="2">
        <f t="shared" si="131"/>
        <v>0</v>
      </c>
      <c r="AR128" s="2">
        <f t="shared" si="131"/>
        <v>1109.2</v>
      </c>
      <c r="AS128" s="2">
        <f t="shared" si="131"/>
        <v>48.81</v>
      </c>
      <c r="AT128" s="2">
        <f t="shared" si="131"/>
        <v>1060.3900000000001</v>
      </c>
      <c r="AU128" s="2">
        <f t="shared" si="131"/>
        <v>0</v>
      </c>
      <c r="AV128" s="2">
        <f t="shared" si="131"/>
        <v>26.84</v>
      </c>
      <c r="AW128" s="2">
        <f t="shared" si="131"/>
        <v>26.84</v>
      </c>
      <c r="AX128" s="2">
        <f t="shared" si="131"/>
        <v>0</v>
      </c>
      <c r="AY128" s="2">
        <f t="shared" si="131"/>
        <v>26.84</v>
      </c>
      <c r="AZ128" s="2">
        <f t="shared" si="131"/>
        <v>0</v>
      </c>
      <c r="BA128" s="2"/>
      <c r="BB128" s="2">
        <f>ROUND(SUMIF(AA116:AA126,"=42559044",FQ116:FQ126),2)</f>
        <v>0</v>
      </c>
      <c r="BC128" s="2">
        <f>ROUND(SUMIF(AA116:AA126,"=42559044",FR116:FR126),2)</f>
        <v>0</v>
      </c>
      <c r="BD128" s="2">
        <f>ROUND(SUMIF(AA116:AA126,"=42559044",GL116:GL126),2)</f>
        <v>0</v>
      </c>
      <c r="BE128" s="2">
        <f>ROUND(SUMIF(AA116:AA126,"=42559044",GM116:GM126),2)</f>
        <v>1109.2</v>
      </c>
      <c r="BF128" s="2">
        <f>ROUND(SUMIF(AA116:AA126,"=42559044",GN116:GN126),2)</f>
        <v>48.81</v>
      </c>
      <c r="BG128" s="2">
        <f>ROUND(SUMIF(AA116:AA126,"=42559044",GO116:GO126),2)</f>
        <v>1060.3900000000001</v>
      </c>
      <c r="BH128" s="2">
        <f>ROUND(SUMIF(AA116:AA126,"=42559044",GP116:GP126),2)</f>
        <v>0</v>
      </c>
      <c r="BI128" s="2">
        <f>AC128-BB128</f>
        <v>26.84</v>
      </c>
      <c r="BJ128" s="2">
        <f>AC128-BC128</f>
        <v>26.84</v>
      </c>
      <c r="BK128" s="2">
        <f>BB128-BD128</f>
        <v>0</v>
      </c>
      <c r="BL128" s="2">
        <f>AC128-BB128-BC128+BD128</f>
        <v>26.84</v>
      </c>
      <c r="BM128" s="2">
        <f>BC128-BD128</f>
        <v>0</v>
      </c>
      <c r="BN128" s="2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>
        <v>0</v>
      </c>
    </row>
    <row r="130" spans="1:16" x14ac:dyDescent="0.2">
      <c r="A130" s="4">
        <v>50</v>
      </c>
      <c r="B130" s="4">
        <v>0</v>
      </c>
      <c r="C130" s="4">
        <v>0</v>
      </c>
      <c r="D130" s="4">
        <v>1</v>
      </c>
      <c r="E130" s="4">
        <v>201</v>
      </c>
      <c r="F130" s="4">
        <f>ROUND(Source!O128,O130)</f>
        <v>516.08000000000004</v>
      </c>
      <c r="G130" s="4" t="s">
        <v>419</v>
      </c>
      <c r="H130" s="4" t="s">
        <v>420</v>
      </c>
      <c r="I130" s="4"/>
      <c r="J130" s="4"/>
      <c r="K130" s="4">
        <v>201</v>
      </c>
      <c r="L130" s="4">
        <v>1</v>
      </c>
      <c r="M130" s="4">
        <v>3</v>
      </c>
      <c r="N130" s="4" t="s">
        <v>349</v>
      </c>
      <c r="O130" s="4">
        <v>2</v>
      </c>
      <c r="P130" s="4"/>
    </row>
    <row r="131" spans="1:16" x14ac:dyDescent="0.2">
      <c r="A131" s="4">
        <v>50</v>
      </c>
      <c r="B131" s="4">
        <v>0</v>
      </c>
      <c r="C131" s="4">
        <v>0</v>
      </c>
      <c r="D131" s="4">
        <v>1</v>
      </c>
      <c r="E131" s="4">
        <v>202</v>
      </c>
      <c r="F131" s="4">
        <f>ROUND(Source!P128,O131)</f>
        <v>26.84</v>
      </c>
      <c r="G131" s="4" t="s">
        <v>421</v>
      </c>
      <c r="H131" s="4" t="s">
        <v>422</v>
      </c>
      <c r="I131" s="4"/>
      <c r="J131" s="4"/>
      <c r="K131" s="4">
        <v>202</v>
      </c>
      <c r="L131" s="4">
        <v>2</v>
      </c>
      <c r="M131" s="4">
        <v>3</v>
      </c>
      <c r="N131" s="4" t="s">
        <v>349</v>
      </c>
      <c r="O131" s="4">
        <v>2</v>
      </c>
      <c r="P131" s="4"/>
    </row>
    <row r="132" spans="1:16" x14ac:dyDescent="0.2">
      <c r="A132" s="4">
        <v>50</v>
      </c>
      <c r="B132" s="4">
        <v>0</v>
      </c>
      <c r="C132" s="4">
        <v>0</v>
      </c>
      <c r="D132" s="4">
        <v>1</v>
      </c>
      <c r="E132" s="4">
        <v>222</v>
      </c>
      <c r="F132" s="4">
        <f>ROUND(Source!AO128,O132)</f>
        <v>0</v>
      </c>
      <c r="G132" s="4" t="s">
        <v>423</v>
      </c>
      <c r="H132" s="4" t="s">
        <v>424</v>
      </c>
      <c r="I132" s="4"/>
      <c r="J132" s="4"/>
      <c r="K132" s="4">
        <v>222</v>
      </c>
      <c r="L132" s="4">
        <v>3</v>
      </c>
      <c r="M132" s="4">
        <v>3</v>
      </c>
      <c r="N132" s="4" t="s">
        <v>349</v>
      </c>
      <c r="O132" s="4">
        <v>2</v>
      </c>
      <c r="P132" s="4"/>
    </row>
    <row r="133" spans="1:16" x14ac:dyDescent="0.2">
      <c r="A133" s="4">
        <v>50</v>
      </c>
      <c r="B133" s="4">
        <v>0</v>
      </c>
      <c r="C133" s="4">
        <v>0</v>
      </c>
      <c r="D133" s="4">
        <v>1</v>
      </c>
      <c r="E133" s="4">
        <v>225</v>
      </c>
      <c r="F133" s="4">
        <f>ROUND(Source!AV128,O133)</f>
        <v>26.84</v>
      </c>
      <c r="G133" s="4" t="s">
        <v>425</v>
      </c>
      <c r="H133" s="4" t="s">
        <v>426</v>
      </c>
      <c r="I133" s="4"/>
      <c r="J133" s="4"/>
      <c r="K133" s="4">
        <v>225</v>
      </c>
      <c r="L133" s="4">
        <v>4</v>
      </c>
      <c r="M133" s="4">
        <v>3</v>
      </c>
      <c r="N133" s="4" t="s">
        <v>349</v>
      </c>
      <c r="O133" s="4">
        <v>2</v>
      </c>
      <c r="P133" s="4"/>
    </row>
    <row r="134" spans="1:16" x14ac:dyDescent="0.2">
      <c r="A134" s="4">
        <v>50</v>
      </c>
      <c r="B134" s="4">
        <v>0</v>
      </c>
      <c r="C134" s="4">
        <v>0</v>
      </c>
      <c r="D134" s="4">
        <v>1</v>
      </c>
      <c r="E134" s="4">
        <v>226</v>
      </c>
      <c r="F134" s="4">
        <f>ROUND(Source!AW128,O134)</f>
        <v>26.84</v>
      </c>
      <c r="G134" s="4" t="s">
        <v>427</v>
      </c>
      <c r="H134" s="4" t="s">
        <v>428</v>
      </c>
      <c r="I134" s="4"/>
      <c r="J134" s="4"/>
      <c r="K134" s="4">
        <v>226</v>
      </c>
      <c r="L134" s="4">
        <v>5</v>
      </c>
      <c r="M134" s="4">
        <v>3</v>
      </c>
      <c r="N134" s="4" t="s">
        <v>349</v>
      </c>
      <c r="O134" s="4">
        <v>2</v>
      </c>
      <c r="P134" s="4"/>
    </row>
    <row r="135" spans="1:16" x14ac:dyDescent="0.2">
      <c r="A135" s="4">
        <v>50</v>
      </c>
      <c r="B135" s="4">
        <v>0</v>
      </c>
      <c r="C135" s="4">
        <v>0</v>
      </c>
      <c r="D135" s="4">
        <v>1</v>
      </c>
      <c r="E135" s="4">
        <v>227</v>
      </c>
      <c r="F135" s="4">
        <f>ROUND(Source!AX128,O135)</f>
        <v>0</v>
      </c>
      <c r="G135" s="4" t="s">
        <v>429</v>
      </c>
      <c r="H135" s="4" t="s">
        <v>430</v>
      </c>
      <c r="I135" s="4"/>
      <c r="J135" s="4"/>
      <c r="K135" s="4">
        <v>227</v>
      </c>
      <c r="L135" s="4">
        <v>6</v>
      </c>
      <c r="M135" s="4">
        <v>3</v>
      </c>
      <c r="N135" s="4" t="s">
        <v>349</v>
      </c>
      <c r="O135" s="4">
        <v>2</v>
      </c>
      <c r="P135" s="4"/>
    </row>
    <row r="136" spans="1:16" x14ac:dyDescent="0.2">
      <c r="A136" s="4">
        <v>50</v>
      </c>
      <c r="B136" s="4">
        <v>0</v>
      </c>
      <c r="C136" s="4">
        <v>0</v>
      </c>
      <c r="D136" s="4">
        <v>1</v>
      </c>
      <c r="E136" s="4">
        <v>228</v>
      </c>
      <c r="F136" s="4">
        <f>ROUND(Source!AY128,O136)</f>
        <v>26.84</v>
      </c>
      <c r="G136" s="4" t="s">
        <v>431</v>
      </c>
      <c r="H136" s="4" t="s">
        <v>432</v>
      </c>
      <c r="I136" s="4"/>
      <c r="J136" s="4"/>
      <c r="K136" s="4">
        <v>228</v>
      </c>
      <c r="L136" s="4">
        <v>7</v>
      </c>
      <c r="M136" s="4">
        <v>3</v>
      </c>
      <c r="N136" s="4" t="s">
        <v>349</v>
      </c>
      <c r="O136" s="4">
        <v>2</v>
      </c>
      <c r="P136" s="4"/>
    </row>
    <row r="137" spans="1:16" x14ac:dyDescent="0.2">
      <c r="A137" s="4">
        <v>50</v>
      </c>
      <c r="B137" s="4">
        <v>0</v>
      </c>
      <c r="C137" s="4">
        <v>0</v>
      </c>
      <c r="D137" s="4">
        <v>1</v>
      </c>
      <c r="E137" s="4">
        <v>216</v>
      </c>
      <c r="F137" s="4">
        <f>ROUND(Source!AP128,O137)</f>
        <v>0</v>
      </c>
      <c r="G137" s="4" t="s">
        <v>433</v>
      </c>
      <c r="H137" s="4" t="s">
        <v>434</v>
      </c>
      <c r="I137" s="4"/>
      <c r="J137" s="4"/>
      <c r="K137" s="4">
        <v>216</v>
      </c>
      <c r="L137" s="4">
        <v>8</v>
      </c>
      <c r="M137" s="4">
        <v>3</v>
      </c>
      <c r="N137" s="4" t="s">
        <v>349</v>
      </c>
      <c r="O137" s="4">
        <v>2</v>
      </c>
      <c r="P137" s="4"/>
    </row>
    <row r="138" spans="1:16" x14ac:dyDescent="0.2">
      <c r="A138" s="4">
        <v>50</v>
      </c>
      <c r="B138" s="4">
        <v>0</v>
      </c>
      <c r="C138" s="4">
        <v>0</v>
      </c>
      <c r="D138" s="4">
        <v>1</v>
      </c>
      <c r="E138" s="4">
        <v>223</v>
      </c>
      <c r="F138" s="4">
        <f>ROUND(Source!AQ128,O138)</f>
        <v>0</v>
      </c>
      <c r="G138" s="4" t="s">
        <v>435</v>
      </c>
      <c r="H138" s="4" t="s">
        <v>436</v>
      </c>
      <c r="I138" s="4"/>
      <c r="J138" s="4"/>
      <c r="K138" s="4">
        <v>223</v>
      </c>
      <c r="L138" s="4">
        <v>9</v>
      </c>
      <c r="M138" s="4">
        <v>3</v>
      </c>
      <c r="N138" s="4" t="s">
        <v>349</v>
      </c>
      <c r="O138" s="4">
        <v>2</v>
      </c>
      <c r="P138" s="4"/>
    </row>
    <row r="139" spans="1:16" x14ac:dyDescent="0.2">
      <c r="A139" s="4">
        <v>50</v>
      </c>
      <c r="B139" s="4">
        <v>0</v>
      </c>
      <c r="C139" s="4">
        <v>0</v>
      </c>
      <c r="D139" s="4">
        <v>1</v>
      </c>
      <c r="E139" s="4">
        <v>229</v>
      </c>
      <c r="F139" s="4">
        <f>ROUND(Source!AZ128,O139)</f>
        <v>0</v>
      </c>
      <c r="G139" s="4" t="s">
        <v>437</v>
      </c>
      <c r="H139" s="4" t="s">
        <v>438</v>
      </c>
      <c r="I139" s="4"/>
      <c r="J139" s="4"/>
      <c r="K139" s="4">
        <v>229</v>
      </c>
      <c r="L139" s="4">
        <v>10</v>
      </c>
      <c r="M139" s="4">
        <v>3</v>
      </c>
      <c r="N139" s="4" t="s">
        <v>349</v>
      </c>
      <c r="O139" s="4">
        <v>2</v>
      </c>
      <c r="P139" s="4"/>
    </row>
    <row r="140" spans="1:16" x14ac:dyDescent="0.2">
      <c r="A140" s="4">
        <v>50</v>
      </c>
      <c r="B140" s="4">
        <v>0</v>
      </c>
      <c r="C140" s="4">
        <v>0</v>
      </c>
      <c r="D140" s="4">
        <v>1</v>
      </c>
      <c r="E140" s="4">
        <v>203</v>
      </c>
      <c r="F140" s="4">
        <f>ROUND(Source!Q128,O140)</f>
        <v>43.97</v>
      </c>
      <c r="G140" s="4" t="s">
        <v>439</v>
      </c>
      <c r="H140" s="4" t="s">
        <v>440</v>
      </c>
      <c r="I140" s="4"/>
      <c r="J140" s="4"/>
      <c r="K140" s="4">
        <v>203</v>
      </c>
      <c r="L140" s="4">
        <v>11</v>
      </c>
      <c r="M140" s="4">
        <v>3</v>
      </c>
      <c r="N140" s="4" t="s">
        <v>349</v>
      </c>
      <c r="O140" s="4">
        <v>2</v>
      </c>
      <c r="P140" s="4"/>
    </row>
    <row r="141" spans="1:16" x14ac:dyDescent="0.2">
      <c r="A141" s="4">
        <v>50</v>
      </c>
      <c r="B141" s="4">
        <v>0</v>
      </c>
      <c r="C141" s="4">
        <v>0</v>
      </c>
      <c r="D141" s="4">
        <v>1</v>
      </c>
      <c r="E141" s="4">
        <v>204</v>
      </c>
      <c r="F141" s="4">
        <f>ROUND(Source!R128,O141)</f>
        <v>2.16</v>
      </c>
      <c r="G141" s="4" t="s">
        <v>441</v>
      </c>
      <c r="H141" s="4" t="s">
        <v>442</v>
      </c>
      <c r="I141" s="4"/>
      <c r="J141" s="4"/>
      <c r="K141" s="4">
        <v>204</v>
      </c>
      <c r="L141" s="4">
        <v>12</v>
      </c>
      <c r="M141" s="4">
        <v>3</v>
      </c>
      <c r="N141" s="4" t="s">
        <v>349</v>
      </c>
      <c r="O141" s="4">
        <v>2</v>
      </c>
      <c r="P141" s="4"/>
    </row>
    <row r="142" spans="1:16" x14ac:dyDescent="0.2">
      <c r="A142" s="4">
        <v>50</v>
      </c>
      <c r="B142" s="4">
        <v>0</v>
      </c>
      <c r="C142" s="4">
        <v>0</v>
      </c>
      <c r="D142" s="4">
        <v>1</v>
      </c>
      <c r="E142" s="4">
        <v>205</v>
      </c>
      <c r="F142" s="4">
        <f>ROUND(Source!S128,O142)</f>
        <v>445.27</v>
      </c>
      <c r="G142" s="4" t="s">
        <v>443</v>
      </c>
      <c r="H142" s="4" t="s">
        <v>444</v>
      </c>
      <c r="I142" s="4"/>
      <c r="J142" s="4"/>
      <c r="K142" s="4">
        <v>205</v>
      </c>
      <c r="L142" s="4">
        <v>13</v>
      </c>
      <c r="M142" s="4">
        <v>3</v>
      </c>
      <c r="N142" s="4" t="s">
        <v>349</v>
      </c>
      <c r="O142" s="4">
        <v>2</v>
      </c>
      <c r="P142" s="4"/>
    </row>
    <row r="143" spans="1:16" x14ac:dyDescent="0.2">
      <c r="A143" s="4">
        <v>50</v>
      </c>
      <c r="B143" s="4">
        <v>0</v>
      </c>
      <c r="C143" s="4">
        <v>0</v>
      </c>
      <c r="D143" s="4">
        <v>1</v>
      </c>
      <c r="E143" s="4">
        <v>214</v>
      </c>
      <c r="F143" s="4">
        <f>ROUND(Source!AS128,O143)</f>
        <v>48.81</v>
      </c>
      <c r="G143" s="4" t="s">
        <v>445</v>
      </c>
      <c r="H143" s="4" t="s">
        <v>446</v>
      </c>
      <c r="I143" s="4"/>
      <c r="J143" s="4"/>
      <c r="K143" s="4">
        <v>214</v>
      </c>
      <c r="L143" s="4">
        <v>14</v>
      </c>
      <c r="M143" s="4">
        <v>3</v>
      </c>
      <c r="N143" s="4" t="s">
        <v>349</v>
      </c>
      <c r="O143" s="4">
        <v>2</v>
      </c>
      <c r="P143" s="4"/>
    </row>
    <row r="144" spans="1:16" x14ac:dyDescent="0.2">
      <c r="A144" s="4">
        <v>50</v>
      </c>
      <c r="B144" s="4">
        <v>0</v>
      </c>
      <c r="C144" s="4">
        <v>0</v>
      </c>
      <c r="D144" s="4">
        <v>1</v>
      </c>
      <c r="E144" s="4">
        <v>215</v>
      </c>
      <c r="F144" s="4">
        <f>ROUND(Source!AT128,O144)</f>
        <v>1060.3900000000001</v>
      </c>
      <c r="G144" s="4" t="s">
        <v>447</v>
      </c>
      <c r="H144" s="4" t="s">
        <v>448</v>
      </c>
      <c r="I144" s="4"/>
      <c r="J144" s="4"/>
      <c r="K144" s="4">
        <v>215</v>
      </c>
      <c r="L144" s="4">
        <v>15</v>
      </c>
      <c r="M144" s="4">
        <v>3</v>
      </c>
      <c r="N144" s="4" t="s">
        <v>349</v>
      </c>
      <c r="O144" s="4">
        <v>2</v>
      </c>
      <c r="P144" s="4"/>
    </row>
    <row r="145" spans="1:206" x14ac:dyDescent="0.2">
      <c r="A145" s="4">
        <v>50</v>
      </c>
      <c r="B145" s="4">
        <v>0</v>
      </c>
      <c r="C145" s="4">
        <v>0</v>
      </c>
      <c r="D145" s="4">
        <v>1</v>
      </c>
      <c r="E145" s="4">
        <v>217</v>
      </c>
      <c r="F145" s="4">
        <f>ROUND(Source!AU128,O145)</f>
        <v>0</v>
      </c>
      <c r="G145" s="4" t="s">
        <v>449</v>
      </c>
      <c r="H145" s="4" t="s">
        <v>450</v>
      </c>
      <c r="I145" s="4"/>
      <c r="J145" s="4"/>
      <c r="K145" s="4">
        <v>217</v>
      </c>
      <c r="L145" s="4">
        <v>16</v>
      </c>
      <c r="M145" s="4">
        <v>3</v>
      </c>
      <c r="N145" s="4" t="s">
        <v>349</v>
      </c>
      <c r="O145" s="4">
        <v>2</v>
      </c>
      <c r="P145" s="4"/>
    </row>
    <row r="146" spans="1:206" x14ac:dyDescent="0.2">
      <c r="A146" s="4">
        <v>50</v>
      </c>
      <c r="B146" s="4">
        <v>0</v>
      </c>
      <c r="C146" s="4">
        <v>0</v>
      </c>
      <c r="D146" s="4">
        <v>1</v>
      </c>
      <c r="E146" s="4">
        <v>206</v>
      </c>
      <c r="F146" s="4">
        <f>ROUND(Source!T128,O146)</f>
        <v>0</v>
      </c>
      <c r="G146" s="4" t="s">
        <v>451</v>
      </c>
      <c r="H146" s="4" t="s">
        <v>452</v>
      </c>
      <c r="I146" s="4"/>
      <c r="J146" s="4"/>
      <c r="K146" s="4">
        <v>206</v>
      </c>
      <c r="L146" s="4">
        <v>17</v>
      </c>
      <c r="M146" s="4">
        <v>3</v>
      </c>
      <c r="N146" s="4" t="s">
        <v>349</v>
      </c>
      <c r="O146" s="4">
        <v>2</v>
      </c>
      <c r="P146" s="4"/>
    </row>
    <row r="147" spans="1:206" x14ac:dyDescent="0.2">
      <c r="A147" s="4">
        <v>50</v>
      </c>
      <c r="B147" s="4">
        <v>0</v>
      </c>
      <c r="C147" s="4">
        <v>0</v>
      </c>
      <c r="D147" s="4">
        <v>1</v>
      </c>
      <c r="E147" s="4">
        <v>207</v>
      </c>
      <c r="F147" s="4">
        <f>Source!U128</f>
        <v>1.9970999999999999</v>
      </c>
      <c r="G147" s="4" t="s">
        <v>453</v>
      </c>
      <c r="H147" s="4" t="s">
        <v>454</v>
      </c>
      <c r="I147" s="4"/>
      <c r="J147" s="4"/>
      <c r="K147" s="4">
        <v>207</v>
      </c>
      <c r="L147" s="4">
        <v>18</v>
      </c>
      <c r="M147" s="4">
        <v>3</v>
      </c>
      <c r="N147" s="4" t="s">
        <v>349</v>
      </c>
      <c r="O147" s="4">
        <v>-1</v>
      </c>
      <c r="P147" s="4"/>
    </row>
    <row r="148" spans="1:206" x14ac:dyDescent="0.2">
      <c r="A148" s="4">
        <v>50</v>
      </c>
      <c r="B148" s="4">
        <v>0</v>
      </c>
      <c r="C148" s="4">
        <v>0</v>
      </c>
      <c r="D148" s="4">
        <v>1</v>
      </c>
      <c r="E148" s="4">
        <v>208</v>
      </c>
      <c r="F148" s="4">
        <f>Source!V128</f>
        <v>6.7200000000000003E-3</v>
      </c>
      <c r="G148" s="4" t="s">
        <v>455</v>
      </c>
      <c r="H148" s="4" t="s">
        <v>456</v>
      </c>
      <c r="I148" s="4"/>
      <c r="J148" s="4"/>
      <c r="K148" s="4">
        <v>208</v>
      </c>
      <c r="L148" s="4">
        <v>19</v>
      </c>
      <c r="M148" s="4">
        <v>3</v>
      </c>
      <c r="N148" s="4" t="s">
        <v>349</v>
      </c>
      <c r="O148" s="4">
        <v>-1</v>
      </c>
      <c r="P148" s="4"/>
    </row>
    <row r="149" spans="1:206" x14ac:dyDescent="0.2">
      <c r="A149" s="4">
        <v>50</v>
      </c>
      <c r="B149" s="4">
        <v>0</v>
      </c>
      <c r="C149" s="4">
        <v>0</v>
      </c>
      <c r="D149" s="4">
        <v>1</v>
      </c>
      <c r="E149" s="4">
        <v>209</v>
      </c>
      <c r="F149" s="4">
        <f>ROUND(Source!W128,O149)</f>
        <v>0</v>
      </c>
      <c r="G149" s="4" t="s">
        <v>457</v>
      </c>
      <c r="H149" s="4" t="s">
        <v>458</v>
      </c>
      <c r="I149" s="4"/>
      <c r="J149" s="4"/>
      <c r="K149" s="4">
        <v>209</v>
      </c>
      <c r="L149" s="4">
        <v>20</v>
      </c>
      <c r="M149" s="4">
        <v>3</v>
      </c>
      <c r="N149" s="4" t="s">
        <v>349</v>
      </c>
      <c r="O149" s="4">
        <v>2</v>
      </c>
      <c r="P149" s="4"/>
    </row>
    <row r="150" spans="1:206" x14ac:dyDescent="0.2">
      <c r="A150" s="4">
        <v>50</v>
      </c>
      <c r="B150" s="4">
        <v>0</v>
      </c>
      <c r="C150" s="4">
        <v>0</v>
      </c>
      <c r="D150" s="4">
        <v>1</v>
      </c>
      <c r="E150" s="4">
        <v>210</v>
      </c>
      <c r="F150" s="4">
        <f>ROUND(Source!X128,O150)</f>
        <v>360.46</v>
      </c>
      <c r="G150" s="4" t="s">
        <v>459</v>
      </c>
      <c r="H150" s="4" t="s">
        <v>460</v>
      </c>
      <c r="I150" s="4"/>
      <c r="J150" s="4"/>
      <c r="K150" s="4">
        <v>210</v>
      </c>
      <c r="L150" s="4">
        <v>21</v>
      </c>
      <c r="M150" s="4">
        <v>3</v>
      </c>
      <c r="N150" s="4" t="s">
        <v>349</v>
      </c>
      <c r="O150" s="4">
        <v>2</v>
      </c>
      <c r="P150" s="4"/>
    </row>
    <row r="151" spans="1:206" x14ac:dyDescent="0.2">
      <c r="A151" s="4">
        <v>50</v>
      </c>
      <c r="B151" s="4">
        <v>0</v>
      </c>
      <c r="C151" s="4">
        <v>0</v>
      </c>
      <c r="D151" s="4">
        <v>1</v>
      </c>
      <c r="E151" s="4">
        <v>211</v>
      </c>
      <c r="F151" s="4">
        <f>ROUND(Source!Y128,O151)</f>
        <v>232.66</v>
      </c>
      <c r="G151" s="4" t="s">
        <v>461</v>
      </c>
      <c r="H151" s="4" t="s">
        <v>462</v>
      </c>
      <c r="I151" s="4"/>
      <c r="J151" s="4"/>
      <c r="K151" s="4">
        <v>211</v>
      </c>
      <c r="L151" s="4">
        <v>22</v>
      </c>
      <c r="M151" s="4">
        <v>3</v>
      </c>
      <c r="N151" s="4" t="s">
        <v>349</v>
      </c>
      <c r="O151" s="4">
        <v>2</v>
      </c>
      <c r="P151" s="4"/>
    </row>
    <row r="152" spans="1:206" x14ac:dyDescent="0.2">
      <c r="A152" s="4">
        <v>50</v>
      </c>
      <c r="B152" s="4">
        <v>0</v>
      </c>
      <c r="C152" s="4">
        <v>0</v>
      </c>
      <c r="D152" s="4">
        <v>1</v>
      </c>
      <c r="E152" s="4">
        <v>224</v>
      </c>
      <c r="F152" s="4">
        <f>ROUND(Source!AR128,O152)</f>
        <v>1109.2</v>
      </c>
      <c r="G152" s="4" t="s">
        <v>463</v>
      </c>
      <c r="H152" s="4" t="s">
        <v>464</v>
      </c>
      <c r="I152" s="4"/>
      <c r="J152" s="4"/>
      <c r="K152" s="4">
        <v>224</v>
      </c>
      <c r="L152" s="4">
        <v>23</v>
      </c>
      <c r="M152" s="4">
        <v>3</v>
      </c>
      <c r="N152" s="4" t="s">
        <v>349</v>
      </c>
      <c r="O152" s="4">
        <v>2</v>
      </c>
      <c r="P152" s="4"/>
    </row>
    <row r="154" spans="1:206" x14ac:dyDescent="0.2">
      <c r="A154" s="1">
        <v>4</v>
      </c>
      <c r="B154" s="1">
        <v>1</v>
      </c>
      <c r="C154" s="1"/>
      <c r="D154" s="1">
        <f>ROW(A161)</f>
        <v>161</v>
      </c>
      <c r="E154" s="1"/>
      <c r="F154" s="1" t="s">
        <v>358</v>
      </c>
      <c r="G154" s="1" t="s">
        <v>590</v>
      </c>
      <c r="H154" s="1" t="s">
        <v>349</v>
      </c>
      <c r="I154" s="1">
        <v>0</v>
      </c>
      <c r="J154" s="1"/>
      <c r="K154" s="1"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 t="s">
        <v>349</v>
      </c>
      <c r="V154" s="1">
        <v>0</v>
      </c>
      <c r="W154" s="1"/>
      <c r="X154" s="1"/>
      <c r="Y154" s="1"/>
      <c r="Z154" s="1"/>
      <c r="AA154" s="1"/>
      <c r="AB154" s="1" t="s">
        <v>349</v>
      </c>
      <c r="AC154" s="1" t="s">
        <v>349</v>
      </c>
      <c r="AD154" s="1" t="s">
        <v>349</v>
      </c>
      <c r="AE154" s="1" t="s">
        <v>349</v>
      </c>
      <c r="AF154" s="1" t="s">
        <v>349</v>
      </c>
      <c r="AG154" s="1" t="s">
        <v>349</v>
      </c>
      <c r="AH154" s="1"/>
      <c r="AI154" s="1"/>
      <c r="AJ154" s="1"/>
      <c r="AK154" s="1"/>
      <c r="AL154" s="1"/>
      <c r="AM154" s="1"/>
      <c r="AN154" s="1"/>
      <c r="AO154" s="1"/>
      <c r="AP154" s="1" t="s">
        <v>349</v>
      </c>
      <c r="AQ154" s="1" t="s">
        <v>349</v>
      </c>
      <c r="AR154" s="1" t="s">
        <v>349</v>
      </c>
      <c r="AS154" s="1"/>
      <c r="AT154" s="1"/>
      <c r="AU154" s="1"/>
      <c r="AV154" s="1"/>
      <c r="AW154" s="1"/>
      <c r="AX154" s="1"/>
      <c r="AY154" s="1"/>
      <c r="AZ154" s="1" t="s">
        <v>349</v>
      </c>
      <c r="BA154" s="1"/>
      <c r="BB154" s="1" t="s">
        <v>349</v>
      </c>
      <c r="BC154" s="1" t="s">
        <v>349</v>
      </c>
      <c r="BD154" s="1" t="s">
        <v>349</v>
      </c>
      <c r="BE154" s="1" t="s">
        <v>349</v>
      </c>
      <c r="BF154" s="1" t="s">
        <v>349</v>
      </c>
      <c r="BG154" s="1" t="s">
        <v>349</v>
      </c>
      <c r="BH154" s="1" t="s">
        <v>349</v>
      </c>
      <c r="BI154" s="1" t="s">
        <v>349</v>
      </c>
      <c r="BJ154" s="1" t="s">
        <v>349</v>
      </c>
      <c r="BK154" s="1" t="s">
        <v>349</v>
      </c>
      <c r="BL154" s="1" t="s">
        <v>349</v>
      </c>
      <c r="BM154" s="1" t="s">
        <v>349</v>
      </c>
      <c r="BN154" s="1" t="s">
        <v>349</v>
      </c>
      <c r="BO154" s="1" t="s">
        <v>349</v>
      </c>
      <c r="BP154" s="1" t="s">
        <v>349</v>
      </c>
      <c r="BQ154" s="1"/>
      <c r="BR154" s="1"/>
      <c r="BS154" s="1"/>
      <c r="BT154" s="1"/>
      <c r="BU154" s="1"/>
      <c r="BV154" s="1"/>
      <c r="BW154" s="1"/>
      <c r="BX154" s="1">
        <v>0</v>
      </c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>
        <v>0</v>
      </c>
    </row>
    <row r="156" spans="1:206" x14ac:dyDescent="0.2">
      <c r="A156" s="2">
        <v>52</v>
      </c>
      <c r="B156" s="2">
        <f t="shared" ref="B156:G156" si="132">B161</f>
        <v>1</v>
      </c>
      <c r="C156" s="2">
        <f t="shared" si="132"/>
        <v>4</v>
      </c>
      <c r="D156" s="2">
        <f t="shared" si="132"/>
        <v>154</v>
      </c>
      <c r="E156" s="2">
        <f t="shared" si="132"/>
        <v>0</v>
      </c>
      <c r="F156" s="2" t="str">
        <f t="shared" si="132"/>
        <v>Новый раздел</v>
      </c>
      <c r="G156" s="2" t="str">
        <f t="shared" si="132"/>
        <v>4. Прочие работы</v>
      </c>
      <c r="H156" s="2"/>
      <c r="I156" s="2"/>
      <c r="J156" s="2"/>
      <c r="K156" s="2"/>
      <c r="L156" s="2"/>
      <c r="M156" s="2"/>
      <c r="N156" s="2"/>
      <c r="O156" s="2">
        <f t="shared" ref="O156:AT156" si="133">O161</f>
        <v>171.77</v>
      </c>
      <c r="P156" s="2">
        <f t="shared" si="133"/>
        <v>0</v>
      </c>
      <c r="Q156" s="2">
        <f t="shared" si="133"/>
        <v>171.77</v>
      </c>
      <c r="R156" s="2">
        <f t="shared" si="133"/>
        <v>0</v>
      </c>
      <c r="S156" s="2">
        <f t="shared" si="133"/>
        <v>0</v>
      </c>
      <c r="T156" s="2">
        <f t="shared" si="133"/>
        <v>0</v>
      </c>
      <c r="U156" s="2">
        <f t="shared" si="133"/>
        <v>0</v>
      </c>
      <c r="V156" s="2">
        <f t="shared" si="133"/>
        <v>0</v>
      </c>
      <c r="W156" s="2">
        <f t="shared" si="133"/>
        <v>0</v>
      </c>
      <c r="X156" s="2">
        <f t="shared" si="133"/>
        <v>0</v>
      </c>
      <c r="Y156" s="2">
        <f t="shared" si="133"/>
        <v>0</v>
      </c>
      <c r="Z156" s="2">
        <f t="shared" si="133"/>
        <v>0</v>
      </c>
      <c r="AA156" s="2">
        <f t="shared" si="133"/>
        <v>0</v>
      </c>
      <c r="AB156" s="2">
        <f t="shared" si="133"/>
        <v>171.77</v>
      </c>
      <c r="AC156" s="2">
        <f t="shared" si="133"/>
        <v>0</v>
      </c>
      <c r="AD156" s="2">
        <f t="shared" si="133"/>
        <v>171.77</v>
      </c>
      <c r="AE156" s="2">
        <f t="shared" si="133"/>
        <v>0</v>
      </c>
      <c r="AF156" s="2">
        <f t="shared" si="133"/>
        <v>0</v>
      </c>
      <c r="AG156" s="2">
        <f t="shared" si="133"/>
        <v>0</v>
      </c>
      <c r="AH156" s="2">
        <f t="shared" si="133"/>
        <v>0</v>
      </c>
      <c r="AI156" s="2">
        <f t="shared" si="133"/>
        <v>0</v>
      </c>
      <c r="AJ156" s="2">
        <f t="shared" si="133"/>
        <v>0</v>
      </c>
      <c r="AK156" s="2">
        <f t="shared" si="133"/>
        <v>0</v>
      </c>
      <c r="AL156" s="2">
        <f t="shared" si="133"/>
        <v>0</v>
      </c>
      <c r="AM156" s="2">
        <f t="shared" si="133"/>
        <v>0</v>
      </c>
      <c r="AN156" s="2">
        <f t="shared" si="133"/>
        <v>0</v>
      </c>
      <c r="AO156" s="2">
        <f t="shared" si="133"/>
        <v>0</v>
      </c>
      <c r="AP156" s="2">
        <f t="shared" si="133"/>
        <v>0</v>
      </c>
      <c r="AQ156" s="2">
        <f t="shared" si="133"/>
        <v>0</v>
      </c>
      <c r="AR156" s="2">
        <f t="shared" si="133"/>
        <v>171.77</v>
      </c>
      <c r="AS156" s="2">
        <f t="shared" si="133"/>
        <v>171.77</v>
      </c>
      <c r="AT156" s="2">
        <f t="shared" si="133"/>
        <v>0</v>
      </c>
      <c r="AU156" s="2">
        <f t="shared" ref="AU156:BZ156" si="134">AU161</f>
        <v>0</v>
      </c>
      <c r="AV156" s="2">
        <f t="shared" si="134"/>
        <v>0</v>
      </c>
      <c r="AW156" s="2">
        <f t="shared" si="134"/>
        <v>0</v>
      </c>
      <c r="AX156" s="2">
        <f t="shared" si="134"/>
        <v>0</v>
      </c>
      <c r="AY156" s="2">
        <f t="shared" si="134"/>
        <v>0</v>
      </c>
      <c r="AZ156" s="2">
        <f t="shared" si="134"/>
        <v>0</v>
      </c>
      <c r="BA156" s="2">
        <f t="shared" si="134"/>
        <v>0</v>
      </c>
      <c r="BB156" s="2">
        <f t="shared" si="134"/>
        <v>0</v>
      </c>
      <c r="BC156" s="2">
        <f t="shared" si="134"/>
        <v>0</v>
      </c>
      <c r="BD156" s="2">
        <f t="shared" si="134"/>
        <v>0</v>
      </c>
      <c r="BE156" s="2">
        <f t="shared" si="134"/>
        <v>171.77</v>
      </c>
      <c r="BF156" s="2">
        <f t="shared" si="134"/>
        <v>171.77</v>
      </c>
      <c r="BG156" s="2">
        <f t="shared" si="134"/>
        <v>0</v>
      </c>
      <c r="BH156" s="2">
        <f t="shared" si="134"/>
        <v>0</v>
      </c>
      <c r="BI156" s="2">
        <f t="shared" si="134"/>
        <v>0</v>
      </c>
      <c r="BJ156" s="2">
        <f t="shared" si="134"/>
        <v>0</v>
      </c>
      <c r="BK156" s="2">
        <f t="shared" si="134"/>
        <v>0</v>
      </c>
      <c r="BL156" s="2">
        <f t="shared" si="134"/>
        <v>0</v>
      </c>
      <c r="BM156" s="2">
        <f t="shared" si="134"/>
        <v>0</v>
      </c>
      <c r="BN156" s="2">
        <f t="shared" si="134"/>
        <v>0</v>
      </c>
      <c r="BO156" s="3">
        <f t="shared" si="134"/>
        <v>0</v>
      </c>
      <c r="BP156" s="3">
        <f t="shared" si="134"/>
        <v>0</v>
      </c>
      <c r="BQ156" s="3">
        <f t="shared" si="134"/>
        <v>0</v>
      </c>
      <c r="BR156" s="3">
        <f t="shared" si="134"/>
        <v>0</v>
      </c>
      <c r="BS156" s="3">
        <f t="shared" si="134"/>
        <v>0</v>
      </c>
      <c r="BT156" s="3">
        <f t="shared" si="134"/>
        <v>0</v>
      </c>
      <c r="BU156" s="3">
        <f t="shared" si="134"/>
        <v>0</v>
      </c>
      <c r="BV156" s="3">
        <f t="shared" si="134"/>
        <v>0</v>
      </c>
      <c r="BW156" s="3">
        <f t="shared" si="134"/>
        <v>0</v>
      </c>
      <c r="BX156" s="3">
        <f t="shared" si="134"/>
        <v>0</v>
      </c>
      <c r="BY156" s="3">
        <f t="shared" si="134"/>
        <v>0</v>
      </c>
      <c r="BZ156" s="3">
        <f t="shared" si="134"/>
        <v>0</v>
      </c>
      <c r="CA156" s="3">
        <f t="shared" ref="CA156:DF156" si="135">CA161</f>
        <v>0</v>
      </c>
      <c r="CB156" s="3">
        <f t="shared" si="135"/>
        <v>0</v>
      </c>
      <c r="CC156" s="3">
        <f t="shared" si="135"/>
        <v>0</v>
      </c>
      <c r="CD156" s="3">
        <f t="shared" si="135"/>
        <v>0</v>
      </c>
      <c r="CE156" s="3">
        <f t="shared" si="135"/>
        <v>0</v>
      </c>
      <c r="CF156" s="3">
        <f t="shared" si="135"/>
        <v>0</v>
      </c>
      <c r="CG156" s="3">
        <f t="shared" si="135"/>
        <v>0</v>
      </c>
      <c r="CH156" s="3">
        <f t="shared" si="135"/>
        <v>0</v>
      </c>
      <c r="CI156" s="3">
        <f t="shared" si="135"/>
        <v>0</v>
      </c>
      <c r="CJ156" s="3">
        <f t="shared" si="135"/>
        <v>0</v>
      </c>
      <c r="CK156" s="3">
        <f t="shared" si="135"/>
        <v>0</v>
      </c>
      <c r="CL156" s="3">
        <f t="shared" si="135"/>
        <v>0</v>
      </c>
      <c r="CM156" s="3">
        <f t="shared" si="135"/>
        <v>0</v>
      </c>
      <c r="CN156" s="3">
        <f t="shared" si="135"/>
        <v>0</v>
      </c>
      <c r="CO156" s="3">
        <f t="shared" si="135"/>
        <v>0</v>
      </c>
      <c r="CP156" s="3">
        <f t="shared" si="135"/>
        <v>0</v>
      </c>
      <c r="CQ156" s="3">
        <f t="shared" si="135"/>
        <v>0</v>
      </c>
      <c r="CR156" s="3">
        <f t="shared" si="135"/>
        <v>0</v>
      </c>
      <c r="CS156" s="3">
        <f t="shared" si="135"/>
        <v>0</v>
      </c>
      <c r="CT156" s="3">
        <f t="shared" si="135"/>
        <v>0</v>
      </c>
      <c r="CU156" s="3">
        <f t="shared" si="135"/>
        <v>0</v>
      </c>
      <c r="CV156" s="3">
        <f t="shared" si="135"/>
        <v>0</v>
      </c>
      <c r="CW156" s="3">
        <f t="shared" si="135"/>
        <v>0</v>
      </c>
      <c r="CX156" s="3">
        <f t="shared" si="135"/>
        <v>0</v>
      </c>
      <c r="CY156" s="3">
        <f t="shared" si="135"/>
        <v>0</v>
      </c>
      <c r="CZ156" s="3">
        <f t="shared" si="135"/>
        <v>0</v>
      </c>
      <c r="DA156" s="3">
        <f t="shared" si="135"/>
        <v>0</v>
      </c>
      <c r="DB156" s="3">
        <f t="shared" si="135"/>
        <v>0</v>
      </c>
      <c r="DC156" s="3">
        <f t="shared" si="135"/>
        <v>0</v>
      </c>
      <c r="DD156" s="3">
        <f t="shared" si="135"/>
        <v>0</v>
      </c>
      <c r="DE156" s="3">
        <f t="shared" si="135"/>
        <v>0</v>
      </c>
      <c r="DF156" s="3">
        <f t="shared" si="135"/>
        <v>0</v>
      </c>
      <c r="DG156" s="3">
        <f t="shared" ref="DG156:DN156" si="136">DG161</f>
        <v>0</v>
      </c>
      <c r="DH156" s="3">
        <f t="shared" si="136"/>
        <v>0</v>
      </c>
      <c r="DI156" s="3">
        <f t="shared" si="136"/>
        <v>0</v>
      </c>
      <c r="DJ156" s="3">
        <f t="shared" si="136"/>
        <v>0</v>
      </c>
      <c r="DK156" s="3">
        <f t="shared" si="136"/>
        <v>0</v>
      </c>
      <c r="DL156" s="3">
        <f t="shared" si="136"/>
        <v>0</v>
      </c>
      <c r="DM156" s="3">
        <f t="shared" si="136"/>
        <v>0</v>
      </c>
      <c r="DN156" s="3">
        <f t="shared" si="136"/>
        <v>0</v>
      </c>
    </row>
    <row r="158" spans="1:206" x14ac:dyDescent="0.2">
      <c r="A158">
        <v>17</v>
      </c>
      <c r="B158">
        <v>1</v>
      </c>
      <c r="C158">
        <f>ROW(SmtRes!A207)</f>
        <v>207</v>
      </c>
      <c r="D158">
        <f>ROW(EtalonRes!A198)</f>
        <v>198</v>
      </c>
      <c r="E158" t="s">
        <v>591</v>
      </c>
      <c r="F158" t="s">
        <v>592</v>
      </c>
      <c r="G158" t="s">
        <v>593</v>
      </c>
      <c r="H158" t="s">
        <v>594</v>
      </c>
      <c r="I158">
        <v>0.3</v>
      </c>
      <c r="J158">
        <v>0</v>
      </c>
      <c r="O158">
        <f>ROUND(CP158+GX158,2)</f>
        <v>131.26</v>
      </c>
      <c r="P158">
        <f>ROUND(CQ158*I158,2)</f>
        <v>0</v>
      </c>
      <c r="Q158">
        <f>ROUND(CR158*I158,2)</f>
        <v>131.26</v>
      </c>
      <c r="R158">
        <f>ROUND(CS158*I158,2)</f>
        <v>0</v>
      </c>
      <c r="S158">
        <f>ROUND(CT158*I158,2)</f>
        <v>0</v>
      </c>
      <c r="T158">
        <f>ROUND(CU158*I158,2)</f>
        <v>0</v>
      </c>
      <c r="U158">
        <f>CV158*I158</f>
        <v>0</v>
      </c>
      <c r="V158">
        <f>CW158*I158</f>
        <v>0</v>
      </c>
      <c r="W158">
        <f>ROUND(CX158*I158,2)</f>
        <v>0</v>
      </c>
      <c r="X158">
        <f>ROUND(CY158,2)</f>
        <v>0</v>
      </c>
      <c r="Y158">
        <f>ROUND(CZ158,2)</f>
        <v>0</v>
      </c>
      <c r="AA158">
        <v>42559044</v>
      </c>
      <c r="AB158">
        <f>ROUND((AC158+AD158+AF158)+GT158,6)</f>
        <v>42.98</v>
      </c>
      <c r="AC158">
        <f>ROUND((ES158),6)</f>
        <v>0</v>
      </c>
      <c r="AD158">
        <f>ROUND(((ET158)+ROUND(((EU158)*1.6),2)),6)</f>
        <v>42.98</v>
      </c>
      <c r="AE158">
        <f>ROUND(((EU158)+ROUND(((EU158)*1.6),2)),6)</f>
        <v>0</v>
      </c>
      <c r="AF158">
        <f>ROUND(((EV158)+ROUND(((EV158)*1.6),2)),6)</f>
        <v>0</v>
      </c>
      <c r="AG158">
        <f>ROUND((AP158),6)</f>
        <v>0</v>
      </c>
      <c r="AH158">
        <f>(EW158)</f>
        <v>0</v>
      </c>
      <c r="AI158">
        <f>(EX158)</f>
        <v>0</v>
      </c>
      <c r="AJ158">
        <f>ROUND((AS158),6)</f>
        <v>0</v>
      </c>
      <c r="AK158">
        <v>42.98</v>
      </c>
      <c r="AL158">
        <v>0</v>
      </c>
      <c r="AM158">
        <v>42.98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1</v>
      </c>
      <c r="AW158">
        <v>1</v>
      </c>
      <c r="AZ158">
        <v>1</v>
      </c>
      <c r="BA158">
        <v>10.18</v>
      </c>
      <c r="BB158">
        <v>10.18</v>
      </c>
      <c r="BC158">
        <v>10.18</v>
      </c>
      <c r="BD158" t="s">
        <v>349</v>
      </c>
      <c r="BE158" t="s">
        <v>349</v>
      </c>
      <c r="BF158" t="s">
        <v>349</v>
      </c>
      <c r="BG158" t="s">
        <v>349</v>
      </c>
      <c r="BH158">
        <v>0</v>
      </c>
      <c r="BI158">
        <v>1</v>
      </c>
      <c r="BJ158" t="s">
        <v>595</v>
      </c>
      <c r="BM158">
        <v>700004</v>
      </c>
      <c r="BN158">
        <v>0</v>
      </c>
      <c r="BO158" t="s">
        <v>592</v>
      </c>
      <c r="BP158">
        <v>1</v>
      </c>
      <c r="BQ158">
        <v>19</v>
      </c>
      <c r="BR158">
        <v>0</v>
      </c>
      <c r="BS158">
        <v>10.18</v>
      </c>
      <c r="BT158">
        <v>1</v>
      </c>
      <c r="BU158">
        <v>1</v>
      </c>
      <c r="BV158">
        <v>1</v>
      </c>
      <c r="BW158">
        <v>1</v>
      </c>
      <c r="BX158">
        <v>1</v>
      </c>
      <c r="BY158" t="s">
        <v>349</v>
      </c>
      <c r="BZ158">
        <v>0</v>
      </c>
      <c r="CA158">
        <v>0</v>
      </c>
      <c r="CF158">
        <v>0</v>
      </c>
      <c r="CG158">
        <v>0</v>
      </c>
      <c r="CM158">
        <v>0</v>
      </c>
      <c r="CN158" t="s">
        <v>349</v>
      </c>
      <c r="CO158">
        <v>0</v>
      </c>
      <c r="CP158">
        <f>(P158+Q158+S158)</f>
        <v>131.26</v>
      </c>
      <c r="CQ158">
        <f>AC158*BC158</f>
        <v>0</v>
      </c>
      <c r="CR158">
        <f>AD158*BB158</f>
        <v>437.53639999999996</v>
      </c>
      <c r="CS158">
        <f>AE158*BS158</f>
        <v>0</v>
      </c>
      <c r="CT158">
        <f>AF158*BA158</f>
        <v>0</v>
      </c>
      <c r="CU158">
        <f t="shared" ref="CU158:CX159" si="137">AG158</f>
        <v>0</v>
      </c>
      <c r="CV158">
        <f t="shared" si="137"/>
        <v>0</v>
      </c>
      <c r="CW158">
        <f t="shared" si="137"/>
        <v>0</v>
      </c>
      <c r="CX158">
        <f t="shared" si="137"/>
        <v>0</v>
      </c>
      <c r="CY158">
        <f>(((S158+R158)*AT158)/100)</f>
        <v>0</v>
      </c>
      <c r="CZ158">
        <f>(((S158+R158)*AU158)/100)</f>
        <v>0</v>
      </c>
      <c r="DC158" t="s">
        <v>349</v>
      </c>
      <c r="DD158" t="s">
        <v>349</v>
      </c>
      <c r="DE158" t="s">
        <v>349</v>
      </c>
      <c r="DF158" t="s">
        <v>349</v>
      </c>
      <c r="DG158" t="s">
        <v>349</v>
      </c>
      <c r="DH158" t="s">
        <v>349</v>
      </c>
      <c r="DI158" t="s">
        <v>349</v>
      </c>
      <c r="DJ158" t="s">
        <v>349</v>
      </c>
      <c r="DK158" t="s">
        <v>349</v>
      </c>
      <c r="DL158" t="s">
        <v>349</v>
      </c>
      <c r="DM158" t="s">
        <v>349</v>
      </c>
      <c r="DN158">
        <v>0</v>
      </c>
      <c r="DO158">
        <v>0</v>
      </c>
      <c r="DP158">
        <v>1</v>
      </c>
      <c r="DQ158">
        <v>1</v>
      </c>
      <c r="DU158">
        <v>1009</v>
      </c>
      <c r="DV158" t="s">
        <v>594</v>
      </c>
      <c r="DW158" t="s">
        <v>594</v>
      </c>
      <c r="DX158">
        <v>1000</v>
      </c>
      <c r="EE158">
        <v>25820484</v>
      </c>
      <c r="EF158">
        <v>19</v>
      </c>
      <c r="EG158" t="s">
        <v>596</v>
      </c>
      <c r="EH158">
        <v>0</v>
      </c>
      <c r="EI158" t="s">
        <v>349</v>
      </c>
      <c r="EJ158">
        <v>1</v>
      </c>
      <c r="EK158">
        <v>700004</v>
      </c>
      <c r="EL158" t="s">
        <v>597</v>
      </c>
      <c r="EM158" t="s">
        <v>598</v>
      </c>
      <c r="EO158" t="s">
        <v>349</v>
      </c>
      <c r="EQ158">
        <v>131072</v>
      </c>
      <c r="ER158">
        <v>42.98</v>
      </c>
      <c r="ES158">
        <v>0</v>
      </c>
      <c r="ET158">
        <v>42.98</v>
      </c>
      <c r="EU158">
        <v>0</v>
      </c>
      <c r="EV158">
        <v>0</v>
      </c>
      <c r="EW158">
        <v>0</v>
      </c>
      <c r="EX158">
        <v>0</v>
      </c>
      <c r="EY158">
        <v>0</v>
      </c>
      <c r="FQ158">
        <v>0</v>
      </c>
      <c r="FR158">
        <f>ROUND(IF(AND(BH158=3,BI158=3),P158,0),2)</f>
        <v>0</v>
      </c>
      <c r="FS158">
        <v>0</v>
      </c>
      <c r="FX158">
        <v>0</v>
      </c>
      <c r="FY158">
        <v>0</v>
      </c>
      <c r="GA158" t="s">
        <v>349</v>
      </c>
      <c r="GD158">
        <v>0</v>
      </c>
      <c r="GF158">
        <v>-1711831036</v>
      </c>
      <c r="GG158">
        <v>2</v>
      </c>
      <c r="GH158">
        <v>1</v>
      </c>
      <c r="GI158">
        <v>2</v>
      </c>
      <c r="GJ158">
        <v>0</v>
      </c>
      <c r="GK158">
        <f>ROUND(R158*(R12)/100,2)</f>
        <v>0</v>
      </c>
      <c r="GL158">
        <f>ROUND(IF(AND(BH158=3,BI158=3,FS158&lt;&gt;0),P158,0),2)</f>
        <v>0</v>
      </c>
      <c r="GM158">
        <f>O158+X158+Y158+GK158</f>
        <v>131.26</v>
      </c>
      <c r="GN158">
        <f>ROUND(IF(OR(BI158=0,BI158=1),O158+X158+Y158+GK158-GX158,0),2)</f>
        <v>131.26</v>
      </c>
      <c r="GO158">
        <f>ROUND(IF(BI158=2,O158+X158+Y158+GK158-GX158,0),2)</f>
        <v>0</v>
      </c>
      <c r="GP158">
        <f>ROUND(IF(BI158=4,O158+X158+Y158+GK158,GX158),2)</f>
        <v>0</v>
      </c>
      <c r="GT158">
        <v>0</v>
      </c>
      <c r="GU158">
        <v>1</v>
      </c>
      <c r="GV158">
        <v>0</v>
      </c>
      <c r="GW158">
        <v>0</v>
      </c>
      <c r="GX158">
        <f>ROUND(GT158*GU158*I158,2)</f>
        <v>0</v>
      </c>
    </row>
    <row r="159" spans="1:206" x14ac:dyDescent="0.2">
      <c r="A159">
        <v>17</v>
      </c>
      <c r="B159">
        <v>1</v>
      </c>
      <c r="C159">
        <f>ROW(SmtRes!A208)</f>
        <v>208</v>
      </c>
      <c r="D159">
        <f>ROW(EtalonRes!A199)</f>
        <v>199</v>
      </c>
      <c r="E159" t="s">
        <v>599</v>
      </c>
      <c r="F159" t="s">
        <v>600</v>
      </c>
      <c r="G159" t="s">
        <v>601</v>
      </c>
      <c r="H159" t="s">
        <v>594</v>
      </c>
      <c r="I159">
        <v>0.3</v>
      </c>
      <c r="J159">
        <v>0</v>
      </c>
      <c r="O159">
        <f>ROUND(CP159+GX159,2)</f>
        <v>40.51</v>
      </c>
      <c r="P159">
        <f>ROUND(CQ159*I159,2)</f>
        <v>0</v>
      </c>
      <c r="Q159">
        <f>ROUND(CR159*I159,2)</f>
        <v>40.51</v>
      </c>
      <c r="R159">
        <f>ROUND(CS159*I159,2)</f>
        <v>0</v>
      </c>
      <c r="S159">
        <f>ROUND(CT159*I159,2)</f>
        <v>0</v>
      </c>
      <c r="T159">
        <f>ROUND(CU159*I159,2)</f>
        <v>0</v>
      </c>
      <c r="U159">
        <f>CV159*I159</f>
        <v>0</v>
      </c>
      <c r="V159">
        <f>CW159*I159</f>
        <v>0</v>
      </c>
      <c r="W159">
        <f>ROUND(CX159*I159,2)</f>
        <v>0</v>
      </c>
      <c r="X159">
        <f>ROUND(CY159,2)</f>
        <v>0</v>
      </c>
      <c r="Y159">
        <f>ROUND(CZ159,2)</f>
        <v>0</v>
      </c>
      <c r="AA159">
        <v>42559044</v>
      </c>
      <c r="AB159">
        <f>ROUND((AC159+AD159+AF159)+GT159,6)</f>
        <v>19.29</v>
      </c>
      <c r="AC159">
        <f>ROUND((ES159),6)</f>
        <v>0</v>
      </c>
      <c r="AD159">
        <f>ROUND(((ET159)+ROUND(((EU159)*1.85),2)),6)</f>
        <v>19.29</v>
      </c>
      <c r="AE159">
        <f>ROUND(((EU159)+ROUND(((EU159)*1.85),2)),6)</f>
        <v>0</v>
      </c>
      <c r="AF159">
        <f>ROUND(((EV159)+ROUND(((EV159)*1.85),2)),6)</f>
        <v>0</v>
      </c>
      <c r="AG159">
        <f>ROUND((AP159),6)</f>
        <v>0</v>
      </c>
      <c r="AH159">
        <f>(EW159)</f>
        <v>0</v>
      </c>
      <c r="AI159">
        <f>(EX159)</f>
        <v>0</v>
      </c>
      <c r="AJ159">
        <f>ROUND((AS159),6)</f>
        <v>0</v>
      </c>
      <c r="AK159">
        <v>19.29</v>
      </c>
      <c r="AL159">
        <v>0</v>
      </c>
      <c r="AM159">
        <v>19.29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1</v>
      </c>
      <c r="AW159">
        <v>1</v>
      </c>
      <c r="AZ159">
        <v>1</v>
      </c>
      <c r="BA159">
        <v>7</v>
      </c>
      <c r="BB159">
        <v>7</v>
      </c>
      <c r="BC159">
        <v>7</v>
      </c>
      <c r="BD159" t="s">
        <v>349</v>
      </c>
      <c r="BE159" t="s">
        <v>349</v>
      </c>
      <c r="BF159" t="s">
        <v>349</v>
      </c>
      <c r="BG159" t="s">
        <v>349</v>
      </c>
      <c r="BH159">
        <v>0</v>
      </c>
      <c r="BI159">
        <v>1</v>
      </c>
      <c r="BJ159" t="s">
        <v>602</v>
      </c>
      <c r="BM159">
        <v>700001</v>
      </c>
      <c r="BN159">
        <v>0</v>
      </c>
      <c r="BO159" t="s">
        <v>349</v>
      </c>
      <c r="BP159">
        <v>0</v>
      </c>
      <c r="BQ159">
        <v>10</v>
      </c>
      <c r="BR159">
        <v>0</v>
      </c>
      <c r="BS159">
        <v>7</v>
      </c>
      <c r="BT159">
        <v>1</v>
      </c>
      <c r="BU159">
        <v>1</v>
      </c>
      <c r="BV159">
        <v>1</v>
      </c>
      <c r="BW159">
        <v>1</v>
      </c>
      <c r="BX159">
        <v>1</v>
      </c>
      <c r="BY159" t="s">
        <v>349</v>
      </c>
      <c r="BZ159">
        <v>0</v>
      </c>
      <c r="CA159">
        <v>0</v>
      </c>
      <c r="CF159">
        <v>0</v>
      </c>
      <c r="CG159">
        <v>0</v>
      </c>
      <c r="CM159">
        <v>0</v>
      </c>
      <c r="CN159" t="s">
        <v>349</v>
      </c>
      <c r="CO159">
        <v>0</v>
      </c>
      <c r="CP159">
        <f>(P159+Q159+S159)</f>
        <v>40.51</v>
      </c>
      <c r="CQ159">
        <f>AC159*BC159</f>
        <v>0</v>
      </c>
      <c r="CR159">
        <f>AD159*BB159</f>
        <v>135.03</v>
      </c>
      <c r="CS159">
        <f>AE159*BS159</f>
        <v>0</v>
      </c>
      <c r="CT159">
        <f>AF159*BA159</f>
        <v>0</v>
      </c>
      <c r="CU159">
        <f t="shared" si="137"/>
        <v>0</v>
      </c>
      <c r="CV159">
        <f t="shared" si="137"/>
        <v>0</v>
      </c>
      <c r="CW159">
        <f t="shared" si="137"/>
        <v>0</v>
      </c>
      <c r="CX159">
        <f t="shared" si="137"/>
        <v>0</v>
      </c>
      <c r="CY159">
        <f>(((S159+R159)*AT159)/100)</f>
        <v>0</v>
      </c>
      <c r="CZ159">
        <f>(((S159+R159)*AU159)/100)</f>
        <v>0</v>
      </c>
      <c r="DC159" t="s">
        <v>349</v>
      </c>
      <c r="DD159" t="s">
        <v>349</v>
      </c>
      <c r="DE159" t="s">
        <v>349</v>
      </c>
      <c r="DF159" t="s">
        <v>349</v>
      </c>
      <c r="DG159" t="s">
        <v>349</v>
      </c>
      <c r="DH159" t="s">
        <v>349</v>
      </c>
      <c r="DI159" t="s">
        <v>349</v>
      </c>
      <c r="DJ159" t="s">
        <v>349</v>
      </c>
      <c r="DK159" t="s">
        <v>349</v>
      </c>
      <c r="DL159" t="s">
        <v>349</v>
      </c>
      <c r="DM159" t="s">
        <v>349</v>
      </c>
      <c r="DN159">
        <v>0</v>
      </c>
      <c r="DO159">
        <v>0</v>
      </c>
      <c r="DP159">
        <v>1</v>
      </c>
      <c r="DQ159">
        <v>1</v>
      </c>
      <c r="DU159">
        <v>1009</v>
      </c>
      <c r="DV159" t="s">
        <v>594</v>
      </c>
      <c r="DW159" t="s">
        <v>594</v>
      </c>
      <c r="DX159">
        <v>1000</v>
      </c>
      <c r="EE159">
        <v>25820231</v>
      </c>
      <c r="EF159">
        <v>10</v>
      </c>
      <c r="EG159" t="s">
        <v>603</v>
      </c>
      <c r="EH159">
        <v>0</v>
      </c>
      <c r="EI159" t="s">
        <v>349</v>
      </c>
      <c r="EJ159">
        <v>1</v>
      </c>
      <c r="EK159">
        <v>700001</v>
      </c>
      <c r="EL159" t="s">
        <v>604</v>
      </c>
      <c r="EM159" t="s">
        <v>605</v>
      </c>
      <c r="EO159" t="s">
        <v>349</v>
      </c>
      <c r="EQ159">
        <v>131072</v>
      </c>
      <c r="ER159">
        <v>19.29</v>
      </c>
      <c r="ES159">
        <v>0</v>
      </c>
      <c r="ET159">
        <v>19.29</v>
      </c>
      <c r="EU159">
        <v>0</v>
      </c>
      <c r="EV159">
        <v>0</v>
      </c>
      <c r="EW159">
        <v>0</v>
      </c>
      <c r="EX159">
        <v>0</v>
      </c>
      <c r="EY159">
        <v>0</v>
      </c>
      <c r="FQ159">
        <v>0</v>
      </c>
      <c r="FR159">
        <f>ROUND(IF(AND(BH159=3,BI159=3),P159,0),2)</f>
        <v>0</v>
      </c>
      <c r="FS159">
        <v>0</v>
      </c>
      <c r="FX159">
        <v>0</v>
      </c>
      <c r="FY159">
        <v>0</v>
      </c>
      <c r="GA159" t="s">
        <v>349</v>
      </c>
      <c r="GD159">
        <v>0</v>
      </c>
      <c r="GF159">
        <v>1606588538</v>
      </c>
      <c r="GG159">
        <v>2</v>
      </c>
      <c r="GH159">
        <v>1</v>
      </c>
      <c r="GI159">
        <v>2</v>
      </c>
      <c r="GJ159">
        <v>0</v>
      </c>
      <c r="GK159">
        <f>ROUND(R159*(R12)/100,2)</f>
        <v>0</v>
      </c>
      <c r="GL159">
        <f>ROUND(IF(AND(BH159=3,BI159=3,FS159&lt;&gt;0),P159,0),2)</f>
        <v>0</v>
      </c>
      <c r="GM159">
        <f>O159+X159+Y159+GK159</f>
        <v>40.51</v>
      </c>
      <c r="GN159">
        <f>ROUND(IF(OR(BI159=0,BI159=1),O159+X159+Y159+GK159-GX159,0),2)</f>
        <v>40.51</v>
      </c>
      <c r="GO159">
        <f>ROUND(IF(BI159=2,O159+X159+Y159+GK159-GX159,0),2)</f>
        <v>0</v>
      </c>
      <c r="GP159">
        <f>ROUND(IF(BI159=4,O159+X159+Y159+GK159,GX159),2)</f>
        <v>0</v>
      </c>
      <c r="GT159">
        <v>0</v>
      </c>
      <c r="GU159">
        <v>1</v>
      </c>
      <c r="GV159">
        <v>0</v>
      </c>
      <c r="GW159">
        <v>0</v>
      </c>
      <c r="GX159">
        <f>ROUND(GT159*GU159*I159,2)</f>
        <v>0</v>
      </c>
    </row>
    <row r="161" spans="1:118" x14ac:dyDescent="0.2">
      <c r="A161" s="2">
        <v>51</v>
      </c>
      <c r="B161" s="2">
        <f>B154</f>
        <v>1</v>
      </c>
      <c r="C161" s="2">
        <f>A154</f>
        <v>4</v>
      </c>
      <c r="D161" s="2">
        <f>ROW(A154)</f>
        <v>154</v>
      </c>
      <c r="E161" s="2"/>
      <c r="F161" s="2" t="str">
        <f>IF(F154&lt;&gt;"",F154,"")</f>
        <v>Новый раздел</v>
      </c>
      <c r="G161" s="2" t="str">
        <f>IF(G154&lt;&gt;"",G154,"")</f>
        <v>4. Прочие работы</v>
      </c>
      <c r="H161" s="2"/>
      <c r="I161" s="2"/>
      <c r="J161" s="2"/>
      <c r="K161" s="2"/>
      <c r="L161" s="2"/>
      <c r="M161" s="2"/>
      <c r="N161" s="2"/>
      <c r="O161" s="2">
        <f t="shared" ref="O161:T161" si="138">ROUND(AB161,2)</f>
        <v>171.77</v>
      </c>
      <c r="P161" s="2">
        <f t="shared" si="138"/>
        <v>0</v>
      </c>
      <c r="Q161" s="2">
        <f t="shared" si="138"/>
        <v>171.77</v>
      </c>
      <c r="R161" s="2">
        <f t="shared" si="138"/>
        <v>0</v>
      </c>
      <c r="S161" s="2">
        <f t="shared" si="138"/>
        <v>0</v>
      </c>
      <c r="T161" s="2">
        <f t="shared" si="138"/>
        <v>0</v>
      </c>
      <c r="U161" s="2">
        <f>AH161</f>
        <v>0</v>
      </c>
      <c r="V161" s="2">
        <f>AI161</f>
        <v>0</v>
      </c>
      <c r="W161" s="2">
        <f>ROUND(AJ161,2)</f>
        <v>0</v>
      </c>
      <c r="X161" s="2">
        <f>ROUND(AK161,2)</f>
        <v>0</v>
      </c>
      <c r="Y161" s="2">
        <f>ROUND(AL161,2)</f>
        <v>0</v>
      </c>
      <c r="Z161" s="2"/>
      <c r="AA161" s="2"/>
      <c r="AB161" s="2">
        <f>ROUND(SUMIF(AA158:AA159,"=42559044",O158:O159),2)</f>
        <v>171.77</v>
      </c>
      <c r="AC161" s="2">
        <f>ROUND(SUMIF(AA158:AA159,"=42559044",P158:P159),2)</f>
        <v>0</v>
      </c>
      <c r="AD161" s="2">
        <f>ROUND(SUMIF(AA158:AA159,"=42559044",Q158:Q159),2)</f>
        <v>171.77</v>
      </c>
      <c r="AE161" s="2">
        <f>ROUND(SUMIF(AA158:AA159,"=42559044",R158:R159),2)</f>
        <v>0</v>
      </c>
      <c r="AF161" s="2">
        <f>ROUND(SUMIF(AA158:AA159,"=42559044",S158:S159),2)</f>
        <v>0</v>
      </c>
      <c r="AG161" s="2">
        <f>ROUND(SUMIF(AA158:AA159,"=42559044",T158:T159),2)</f>
        <v>0</v>
      </c>
      <c r="AH161" s="2">
        <f>SUMIF(AA158:AA159,"=42559044",U158:U159)</f>
        <v>0</v>
      </c>
      <c r="AI161" s="2">
        <f>SUMIF(AA158:AA159,"=42559044",V158:V159)</f>
        <v>0</v>
      </c>
      <c r="AJ161" s="2">
        <f>ROUND(SUMIF(AA158:AA159,"=42559044",W158:W159),2)</f>
        <v>0</v>
      </c>
      <c r="AK161" s="2">
        <f>ROUND(SUMIF(AA158:AA159,"=42559044",X158:X159),2)</f>
        <v>0</v>
      </c>
      <c r="AL161" s="2">
        <f>ROUND(SUMIF(AA158:AA159,"=42559044",Y158:Y159),2)</f>
        <v>0</v>
      </c>
      <c r="AM161" s="2"/>
      <c r="AN161" s="2"/>
      <c r="AO161" s="2">
        <f t="shared" ref="AO161:AZ161" si="139">ROUND(BB161,2)</f>
        <v>0</v>
      </c>
      <c r="AP161" s="2">
        <f t="shared" si="139"/>
        <v>0</v>
      </c>
      <c r="AQ161" s="2">
        <f t="shared" si="139"/>
        <v>0</v>
      </c>
      <c r="AR161" s="2">
        <f t="shared" si="139"/>
        <v>171.77</v>
      </c>
      <c r="AS161" s="2">
        <f t="shared" si="139"/>
        <v>171.77</v>
      </c>
      <c r="AT161" s="2">
        <f t="shared" si="139"/>
        <v>0</v>
      </c>
      <c r="AU161" s="2">
        <f t="shared" si="139"/>
        <v>0</v>
      </c>
      <c r="AV161" s="2">
        <f t="shared" si="139"/>
        <v>0</v>
      </c>
      <c r="AW161" s="2">
        <f t="shared" si="139"/>
        <v>0</v>
      </c>
      <c r="AX161" s="2">
        <f t="shared" si="139"/>
        <v>0</v>
      </c>
      <c r="AY161" s="2">
        <f t="shared" si="139"/>
        <v>0</v>
      </c>
      <c r="AZ161" s="2">
        <f t="shared" si="139"/>
        <v>0</v>
      </c>
      <c r="BA161" s="2"/>
      <c r="BB161" s="2">
        <f>ROUND(SUMIF(AA158:AA159,"=42559044",FQ158:FQ159),2)</f>
        <v>0</v>
      </c>
      <c r="BC161" s="2">
        <f>ROUND(SUMIF(AA158:AA159,"=42559044",FR158:FR159),2)</f>
        <v>0</v>
      </c>
      <c r="BD161" s="2">
        <f>ROUND(SUMIF(AA158:AA159,"=42559044",GL158:GL159),2)</f>
        <v>0</v>
      </c>
      <c r="BE161" s="2">
        <f>ROUND(SUMIF(AA158:AA159,"=42559044",GM158:GM159),2)</f>
        <v>171.77</v>
      </c>
      <c r="BF161" s="2">
        <f>ROUND(SUMIF(AA158:AA159,"=42559044",GN158:GN159),2)</f>
        <v>171.77</v>
      </c>
      <c r="BG161" s="2">
        <f>ROUND(SUMIF(AA158:AA159,"=42559044",GO158:GO159),2)</f>
        <v>0</v>
      </c>
      <c r="BH161" s="2">
        <f>ROUND(SUMIF(AA158:AA159,"=42559044",GP158:GP159),2)</f>
        <v>0</v>
      </c>
      <c r="BI161" s="2">
        <f>AC161-BB161</f>
        <v>0</v>
      </c>
      <c r="BJ161" s="2">
        <f>AC161-BC161</f>
        <v>0</v>
      </c>
      <c r="BK161" s="2">
        <f>BB161-BD161</f>
        <v>0</v>
      </c>
      <c r="BL161" s="2">
        <f>AC161-BB161-BC161+BD161</f>
        <v>0</v>
      </c>
      <c r="BM161" s="2">
        <f>BC161-BD161</f>
        <v>0</v>
      </c>
      <c r="BN161" s="2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>
        <v>0</v>
      </c>
    </row>
    <row r="163" spans="1:118" x14ac:dyDescent="0.2">
      <c r="A163" s="4">
        <v>50</v>
      </c>
      <c r="B163" s="4">
        <v>0</v>
      </c>
      <c r="C163" s="4">
        <v>0</v>
      </c>
      <c r="D163" s="4">
        <v>1</v>
      </c>
      <c r="E163" s="4">
        <v>201</v>
      </c>
      <c r="F163" s="4">
        <f>ROUND(Source!O161,O163)</f>
        <v>171.77</v>
      </c>
      <c r="G163" s="4" t="s">
        <v>419</v>
      </c>
      <c r="H163" s="4" t="s">
        <v>420</v>
      </c>
      <c r="I163" s="4"/>
      <c r="J163" s="4"/>
      <c r="K163" s="4">
        <v>201</v>
      </c>
      <c r="L163" s="4">
        <v>1</v>
      </c>
      <c r="M163" s="4">
        <v>3</v>
      </c>
      <c r="N163" s="4" t="s">
        <v>349</v>
      </c>
      <c r="O163" s="4">
        <v>2</v>
      </c>
      <c r="P163" s="4"/>
    </row>
    <row r="164" spans="1:118" x14ac:dyDescent="0.2">
      <c r="A164" s="4">
        <v>50</v>
      </c>
      <c r="B164" s="4">
        <v>0</v>
      </c>
      <c r="C164" s="4">
        <v>0</v>
      </c>
      <c r="D164" s="4">
        <v>1</v>
      </c>
      <c r="E164" s="4">
        <v>202</v>
      </c>
      <c r="F164" s="4">
        <f>ROUND(Source!P161,O164)</f>
        <v>0</v>
      </c>
      <c r="G164" s="4" t="s">
        <v>421</v>
      </c>
      <c r="H164" s="4" t="s">
        <v>422</v>
      </c>
      <c r="I164" s="4"/>
      <c r="J164" s="4"/>
      <c r="K164" s="4">
        <v>202</v>
      </c>
      <c r="L164" s="4">
        <v>2</v>
      </c>
      <c r="M164" s="4">
        <v>3</v>
      </c>
      <c r="N164" s="4" t="s">
        <v>349</v>
      </c>
      <c r="O164" s="4">
        <v>2</v>
      </c>
      <c r="P164" s="4"/>
    </row>
    <row r="165" spans="1:118" x14ac:dyDescent="0.2">
      <c r="A165" s="4">
        <v>50</v>
      </c>
      <c r="B165" s="4">
        <v>0</v>
      </c>
      <c r="C165" s="4">
        <v>0</v>
      </c>
      <c r="D165" s="4">
        <v>1</v>
      </c>
      <c r="E165" s="4">
        <v>222</v>
      </c>
      <c r="F165" s="4">
        <f>ROUND(Source!AO161,O165)</f>
        <v>0</v>
      </c>
      <c r="G165" s="4" t="s">
        <v>423</v>
      </c>
      <c r="H165" s="4" t="s">
        <v>424</v>
      </c>
      <c r="I165" s="4"/>
      <c r="J165" s="4"/>
      <c r="K165" s="4">
        <v>222</v>
      </c>
      <c r="L165" s="4">
        <v>3</v>
      </c>
      <c r="M165" s="4">
        <v>3</v>
      </c>
      <c r="N165" s="4" t="s">
        <v>349</v>
      </c>
      <c r="O165" s="4">
        <v>2</v>
      </c>
      <c r="P165" s="4"/>
    </row>
    <row r="166" spans="1:118" x14ac:dyDescent="0.2">
      <c r="A166" s="4">
        <v>50</v>
      </c>
      <c r="B166" s="4">
        <v>0</v>
      </c>
      <c r="C166" s="4">
        <v>0</v>
      </c>
      <c r="D166" s="4">
        <v>1</v>
      </c>
      <c r="E166" s="4">
        <v>225</v>
      </c>
      <c r="F166" s="4">
        <f>ROUND(Source!AV161,O166)</f>
        <v>0</v>
      </c>
      <c r="G166" s="4" t="s">
        <v>425</v>
      </c>
      <c r="H166" s="4" t="s">
        <v>426</v>
      </c>
      <c r="I166" s="4"/>
      <c r="J166" s="4"/>
      <c r="K166" s="4">
        <v>225</v>
      </c>
      <c r="L166" s="4">
        <v>4</v>
      </c>
      <c r="M166" s="4">
        <v>3</v>
      </c>
      <c r="N166" s="4" t="s">
        <v>349</v>
      </c>
      <c r="O166" s="4">
        <v>2</v>
      </c>
      <c r="P166" s="4"/>
    </row>
    <row r="167" spans="1:118" x14ac:dyDescent="0.2">
      <c r="A167" s="4">
        <v>50</v>
      </c>
      <c r="B167" s="4">
        <v>0</v>
      </c>
      <c r="C167" s="4">
        <v>0</v>
      </c>
      <c r="D167" s="4">
        <v>1</v>
      </c>
      <c r="E167" s="4">
        <v>226</v>
      </c>
      <c r="F167" s="4">
        <f>ROUND(Source!AW161,O167)</f>
        <v>0</v>
      </c>
      <c r="G167" s="4" t="s">
        <v>427</v>
      </c>
      <c r="H167" s="4" t="s">
        <v>428</v>
      </c>
      <c r="I167" s="4"/>
      <c r="J167" s="4"/>
      <c r="K167" s="4">
        <v>226</v>
      </c>
      <c r="L167" s="4">
        <v>5</v>
      </c>
      <c r="M167" s="4">
        <v>3</v>
      </c>
      <c r="N167" s="4" t="s">
        <v>349</v>
      </c>
      <c r="O167" s="4">
        <v>2</v>
      </c>
      <c r="P167" s="4"/>
    </row>
    <row r="168" spans="1:118" x14ac:dyDescent="0.2">
      <c r="A168" s="4">
        <v>50</v>
      </c>
      <c r="B168" s="4">
        <v>0</v>
      </c>
      <c r="C168" s="4">
        <v>0</v>
      </c>
      <c r="D168" s="4">
        <v>1</v>
      </c>
      <c r="E168" s="4">
        <v>227</v>
      </c>
      <c r="F168" s="4">
        <f>ROUND(Source!AX161,O168)</f>
        <v>0</v>
      </c>
      <c r="G168" s="4" t="s">
        <v>429</v>
      </c>
      <c r="H168" s="4" t="s">
        <v>430</v>
      </c>
      <c r="I168" s="4"/>
      <c r="J168" s="4"/>
      <c r="K168" s="4">
        <v>227</v>
      </c>
      <c r="L168" s="4">
        <v>6</v>
      </c>
      <c r="M168" s="4">
        <v>3</v>
      </c>
      <c r="N168" s="4" t="s">
        <v>349</v>
      </c>
      <c r="O168" s="4">
        <v>2</v>
      </c>
      <c r="P168" s="4"/>
    </row>
    <row r="169" spans="1:118" x14ac:dyDescent="0.2">
      <c r="A169" s="4">
        <v>50</v>
      </c>
      <c r="B169" s="4">
        <v>0</v>
      </c>
      <c r="C169" s="4">
        <v>0</v>
      </c>
      <c r="D169" s="4">
        <v>1</v>
      </c>
      <c r="E169" s="4">
        <v>228</v>
      </c>
      <c r="F169" s="4">
        <f>ROUND(Source!AY161,O169)</f>
        <v>0</v>
      </c>
      <c r="G169" s="4" t="s">
        <v>431</v>
      </c>
      <c r="H169" s="4" t="s">
        <v>432</v>
      </c>
      <c r="I169" s="4"/>
      <c r="J169" s="4"/>
      <c r="K169" s="4">
        <v>228</v>
      </c>
      <c r="L169" s="4">
        <v>7</v>
      </c>
      <c r="M169" s="4">
        <v>3</v>
      </c>
      <c r="N169" s="4" t="s">
        <v>349</v>
      </c>
      <c r="O169" s="4">
        <v>2</v>
      </c>
      <c r="P169" s="4"/>
    </row>
    <row r="170" spans="1:118" x14ac:dyDescent="0.2">
      <c r="A170" s="4">
        <v>50</v>
      </c>
      <c r="B170" s="4">
        <v>0</v>
      </c>
      <c r="C170" s="4">
        <v>0</v>
      </c>
      <c r="D170" s="4">
        <v>1</v>
      </c>
      <c r="E170" s="4">
        <v>216</v>
      </c>
      <c r="F170" s="4">
        <f>ROUND(Source!AP161,O170)</f>
        <v>0</v>
      </c>
      <c r="G170" s="4" t="s">
        <v>433</v>
      </c>
      <c r="H170" s="4" t="s">
        <v>434</v>
      </c>
      <c r="I170" s="4"/>
      <c r="J170" s="4"/>
      <c r="K170" s="4">
        <v>216</v>
      </c>
      <c r="L170" s="4">
        <v>8</v>
      </c>
      <c r="M170" s="4">
        <v>3</v>
      </c>
      <c r="N170" s="4" t="s">
        <v>349</v>
      </c>
      <c r="O170" s="4">
        <v>2</v>
      </c>
      <c r="P170" s="4"/>
    </row>
    <row r="171" spans="1:118" x14ac:dyDescent="0.2">
      <c r="A171" s="4">
        <v>50</v>
      </c>
      <c r="B171" s="4">
        <v>0</v>
      </c>
      <c r="C171" s="4">
        <v>0</v>
      </c>
      <c r="D171" s="4">
        <v>1</v>
      </c>
      <c r="E171" s="4">
        <v>223</v>
      </c>
      <c r="F171" s="4">
        <f>ROUND(Source!AQ161,O171)</f>
        <v>0</v>
      </c>
      <c r="G171" s="4" t="s">
        <v>435</v>
      </c>
      <c r="H171" s="4" t="s">
        <v>436</v>
      </c>
      <c r="I171" s="4"/>
      <c r="J171" s="4"/>
      <c r="K171" s="4">
        <v>223</v>
      </c>
      <c r="L171" s="4">
        <v>9</v>
      </c>
      <c r="M171" s="4">
        <v>3</v>
      </c>
      <c r="N171" s="4" t="s">
        <v>349</v>
      </c>
      <c r="O171" s="4">
        <v>2</v>
      </c>
      <c r="P171" s="4"/>
    </row>
    <row r="172" spans="1:118" x14ac:dyDescent="0.2">
      <c r="A172" s="4">
        <v>50</v>
      </c>
      <c r="B172" s="4">
        <v>0</v>
      </c>
      <c r="C172" s="4">
        <v>0</v>
      </c>
      <c r="D172" s="4">
        <v>1</v>
      </c>
      <c r="E172" s="4">
        <v>229</v>
      </c>
      <c r="F172" s="4">
        <f>ROUND(Source!AZ161,O172)</f>
        <v>0</v>
      </c>
      <c r="G172" s="4" t="s">
        <v>437</v>
      </c>
      <c r="H172" s="4" t="s">
        <v>438</v>
      </c>
      <c r="I172" s="4"/>
      <c r="J172" s="4"/>
      <c r="K172" s="4">
        <v>229</v>
      </c>
      <c r="L172" s="4">
        <v>10</v>
      </c>
      <c r="M172" s="4">
        <v>3</v>
      </c>
      <c r="N172" s="4" t="s">
        <v>349</v>
      </c>
      <c r="O172" s="4">
        <v>2</v>
      </c>
      <c r="P172" s="4"/>
    </row>
    <row r="173" spans="1:118" x14ac:dyDescent="0.2">
      <c r="A173" s="4">
        <v>50</v>
      </c>
      <c r="B173" s="4">
        <v>0</v>
      </c>
      <c r="C173" s="4">
        <v>0</v>
      </c>
      <c r="D173" s="4">
        <v>1</v>
      </c>
      <c r="E173" s="4">
        <v>203</v>
      </c>
      <c r="F173" s="4">
        <f>ROUND(Source!Q161,O173)</f>
        <v>171.77</v>
      </c>
      <c r="G173" s="4" t="s">
        <v>439</v>
      </c>
      <c r="H173" s="4" t="s">
        <v>440</v>
      </c>
      <c r="I173" s="4"/>
      <c r="J173" s="4"/>
      <c r="K173" s="4">
        <v>203</v>
      </c>
      <c r="L173" s="4">
        <v>11</v>
      </c>
      <c r="M173" s="4">
        <v>3</v>
      </c>
      <c r="N173" s="4" t="s">
        <v>349</v>
      </c>
      <c r="O173" s="4">
        <v>2</v>
      </c>
      <c r="P173" s="4"/>
    </row>
    <row r="174" spans="1:118" x14ac:dyDescent="0.2">
      <c r="A174" s="4">
        <v>50</v>
      </c>
      <c r="B174" s="4">
        <v>0</v>
      </c>
      <c r="C174" s="4">
        <v>0</v>
      </c>
      <c r="D174" s="4">
        <v>1</v>
      </c>
      <c r="E174" s="4">
        <v>204</v>
      </c>
      <c r="F174" s="4">
        <f>ROUND(Source!R161,O174)</f>
        <v>0</v>
      </c>
      <c r="G174" s="4" t="s">
        <v>441</v>
      </c>
      <c r="H174" s="4" t="s">
        <v>442</v>
      </c>
      <c r="I174" s="4"/>
      <c r="J174" s="4"/>
      <c r="K174" s="4">
        <v>204</v>
      </c>
      <c r="L174" s="4">
        <v>12</v>
      </c>
      <c r="M174" s="4">
        <v>3</v>
      </c>
      <c r="N174" s="4" t="s">
        <v>349</v>
      </c>
      <c r="O174" s="4">
        <v>2</v>
      </c>
      <c r="P174" s="4"/>
    </row>
    <row r="175" spans="1:118" x14ac:dyDescent="0.2">
      <c r="A175" s="4">
        <v>50</v>
      </c>
      <c r="B175" s="4">
        <v>0</v>
      </c>
      <c r="C175" s="4">
        <v>0</v>
      </c>
      <c r="D175" s="4">
        <v>1</v>
      </c>
      <c r="E175" s="4">
        <v>205</v>
      </c>
      <c r="F175" s="4">
        <f>ROUND(Source!S161,O175)</f>
        <v>0</v>
      </c>
      <c r="G175" s="4" t="s">
        <v>443</v>
      </c>
      <c r="H175" s="4" t="s">
        <v>444</v>
      </c>
      <c r="I175" s="4"/>
      <c r="J175" s="4"/>
      <c r="K175" s="4">
        <v>205</v>
      </c>
      <c r="L175" s="4">
        <v>13</v>
      </c>
      <c r="M175" s="4">
        <v>3</v>
      </c>
      <c r="N175" s="4" t="s">
        <v>349</v>
      </c>
      <c r="O175" s="4">
        <v>2</v>
      </c>
      <c r="P175" s="4"/>
    </row>
    <row r="176" spans="1:118" x14ac:dyDescent="0.2">
      <c r="A176" s="4">
        <v>50</v>
      </c>
      <c r="B176" s="4">
        <v>0</v>
      </c>
      <c r="C176" s="4">
        <v>0</v>
      </c>
      <c r="D176" s="4">
        <v>1</v>
      </c>
      <c r="E176" s="4">
        <v>214</v>
      </c>
      <c r="F176" s="4">
        <f>ROUND(Source!AS161,O176)</f>
        <v>171.77</v>
      </c>
      <c r="G176" s="4" t="s">
        <v>445</v>
      </c>
      <c r="H176" s="4" t="s">
        <v>446</v>
      </c>
      <c r="I176" s="4"/>
      <c r="J176" s="4"/>
      <c r="K176" s="4">
        <v>214</v>
      </c>
      <c r="L176" s="4">
        <v>14</v>
      </c>
      <c r="M176" s="4">
        <v>3</v>
      </c>
      <c r="N176" s="4" t="s">
        <v>349</v>
      </c>
      <c r="O176" s="4">
        <v>2</v>
      </c>
      <c r="P176" s="4"/>
    </row>
    <row r="177" spans="1:206" x14ac:dyDescent="0.2">
      <c r="A177" s="4">
        <v>50</v>
      </c>
      <c r="B177" s="4">
        <v>0</v>
      </c>
      <c r="C177" s="4">
        <v>0</v>
      </c>
      <c r="D177" s="4">
        <v>1</v>
      </c>
      <c r="E177" s="4">
        <v>215</v>
      </c>
      <c r="F177" s="4">
        <f>ROUND(Source!AT161,O177)</f>
        <v>0</v>
      </c>
      <c r="G177" s="4" t="s">
        <v>447</v>
      </c>
      <c r="H177" s="4" t="s">
        <v>448</v>
      </c>
      <c r="I177" s="4"/>
      <c r="J177" s="4"/>
      <c r="K177" s="4">
        <v>215</v>
      </c>
      <c r="L177" s="4">
        <v>15</v>
      </c>
      <c r="M177" s="4">
        <v>3</v>
      </c>
      <c r="N177" s="4" t="s">
        <v>349</v>
      </c>
      <c r="O177" s="4">
        <v>2</v>
      </c>
      <c r="P177" s="4"/>
    </row>
    <row r="178" spans="1:206" x14ac:dyDescent="0.2">
      <c r="A178" s="4">
        <v>50</v>
      </c>
      <c r="B178" s="4">
        <v>0</v>
      </c>
      <c r="C178" s="4">
        <v>0</v>
      </c>
      <c r="D178" s="4">
        <v>1</v>
      </c>
      <c r="E178" s="4">
        <v>217</v>
      </c>
      <c r="F178" s="4">
        <f>ROUND(Source!AU161,O178)</f>
        <v>0</v>
      </c>
      <c r="G178" s="4" t="s">
        <v>449</v>
      </c>
      <c r="H178" s="4" t="s">
        <v>450</v>
      </c>
      <c r="I178" s="4"/>
      <c r="J178" s="4"/>
      <c r="K178" s="4">
        <v>217</v>
      </c>
      <c r="L178" s="4">
        <v>16</v>
      </c>
      <c r="M178" s="4">
        <v>3</v>
      </c>
      <c r="N178" s="4" t="s">
        <v>349</v>
      </c>
      <c r="O178" s="4">
        <v>2</v>
      </c>
      <c r="P178" s="4"/>
    </row>
    <row r="179" spans="1:206" x14ac:dyDescent="0.2">
      <c r="A179" s="4">
        <v>50</v>
      </c>
      <c r="B179" s="4">
        <v>0</v>
      </c>
      <c r="C179" s="4">
        <v>0</v>
      </c>
      <c r="D179" s="4">
        <v>1</v>
      </c>
      <c r="E179" s="4">
        <v>206</v>
      </c>
      <c r="F179" s="4">
        <f>ROUND(Source!T161,O179)</f>
        <v>0</v>
      </c>
      <c r="G179" s="4" t="s">
        <v>451</v>
      </c>
      <c r="H179" s="4" t="s">
        <v>452</v>
      </c>
      <c r="I179" s="4"/>
      <c r="J179" s="4"/>
      <c r="K179" s="4">
        <v>206</v>
      </c>
      <c r="L179" s="4">
        <v>17</v>
      </c>
      <c r="M179" s="4">
        <v>3</v>
      </c>
      <c r="N179" s="4" t="s">
        <v>349</v>
      </c>
      <c r="O179" s="4">
        <v>2</v>
      </c>
      <c r="P179" s="4"/>
    </row>
    <row r="180" spans="1:206" x14ac:dyDescent="0.2">
      <c r="A180" s="4">
        <v>50</v>
      </c>
      <c r="B180" s="4">
        <v>0</v>
      </c>
      <c r="C180" s="4">
        <v>0</v>
      </c>
      <c r="D180" s="4">
        <v>1</v>
      </c>
      <c r="E180" s="4">
        <v>207</v>
      </c>
      <c r="F180" s="4">
        <f>Source!U161</f>
        <v>0</v>
      </c>
      <c r="G180" s="4" t="s">
        <v>453</v>
      </c>
      <c r="H180" s="4" t="s">
        <v>454</v>
      </c>
      <c r="I180" s="4"/>
      <c r="J180" s="4"/>
      <c r="K180" s="4">
        <v>207</v>
      </c>
      <c r="L180" s="4">
        <v>18</v>
      </c>
      <c r="M180" s="4">
        <v>3</v>
      </c>
      <c r="N180" s="4" t="s">
        <v>349</v>
      </c>
      <c r="O180" s="4">
        <v>-1</v>
      </c>
      <c r="P180" s="4"/>
    </row>
    <row r="181" spans="1:206" x14ac:dyDescent="0.2">
      <c r="A181" s="4">
        <v>50</v>
      </c>
      <c r="B181" s="4">
        <v>0</v>
      </c>
      <c r="C181" s="4">
        <v>0</v>
      </c>
      <c r="D181" s="4">
        <v>1</v>
      </c>
      <c r="E181" s="4">
        <v>208</v>
      </c>
      <c r="F181" s="4">
        <f>Source!V161</f>
        <v>0</v>
      </c>
      <c r="G181" s="4" t="s">
        <v>455</v>
      </c>
      <c r="H181" s="4" t="s">
        <v>456</v>
      </c>
      <c r="I181" s="4"/>
      <c r="J181" s="4"/>
      <c r="K181" s="4">
        <v>208</v>
      </c>
      <c r="L181" s="4">
        <v>19</v>
      </c>
      <c r="M181" s="4">
        <v>3</v>
      </c>
      <c r="N181" s="4" t="s">
        <v>349</v>
      </c>
      <c r="O181" s="4">
        <v>-1</v>
      </c>
      <c r="P181" s="4"/>
    </row>
    <row r="182" spans="1:206" x14ac:dyDescent="0.2">
      <c r="A182" s="4">
        <v>50</v>
      </c>
      <c r="B182" s="4">
        <v>0</v>
      </c>
      <c r="C182" s="4">
        <v>0</v>
      </c>
      <c r="D182" s="4">
        <v>1</v>
      </c>
      <c r="E182" s="4">
        <v>209</v>
      </c>
      <c r="F182" s="4">
        <f>ROUND(Source!W161,O182)</f>
        <v>0</v>
      </c>
      <c r="G182" s="4" t="s">
        <v>457</v>
      </c>
      <c r="H182" s="4" t="s">
        <v>458</v>
      </c>
      <c r="I182" s="4"/>
      <c r="J182" s="4"/>
      <c r="K182" s="4">
        <v>209</v>
      </c>
      <c r="L182" s="4">
        <v>20</v>
      </c>
      <c r="M182" s="4">
        <v>3</v>
      </c>
      <c r="N182" s="4" t="s">
        <v>349</v>
      </c>
      <c r="O182" s="4">
        <v>2</v>
      </c>
      <c r="P182" s="4"/>
    </row>
    <row r="183" spans="1:206" x14ac:dyDescent="0.2">
      <c r="A183" s="4">
        <v>50</v>
      </c>
      <c r="B183" s="4">
        <v>0</v>
      </c>
      <c r="C183" s="4">
        <v>0</v>
      </c>
      <c r="D183" s="4">
        <v>1</v>
      </c>
      <c r="E183" s="4">
        <v>210</v>
      </c>
      <c r="F183" s="4">
        <f>ROUND(Source!X161,O183)</f>
        <v>0</v>
      </c>
      <c r="G183" s="4" t="s">
        <v>459</v>
      </c>
      <c r="H183" s="4" t="s">
        <v>460</v>
      </c>
      <c r="I183" s="4"/>
      <c r="J183" s="4"/>
      <c r="K183" s="4">
        <v>210</v>
      </c>
      <c r="L183" s="4">
        <v>21</v>
      </c>
      <c r="M183" s="4">
        <v>3</v>
      </c>
      <c r="N183" s="4" t="s">
        <v>349</v>
      </c>
      <c r="O183" s="4">
        <v>2</v>
      </c>
      <c r="P183" s="4"/>
    </row>
    <row r="184" spans="1:206" x14ac:dyDescent="0.2">
      <c r="A184" s="4">
        <v>50</v>
      </c>
      <c r="B184" s="4">
        <v>0</v>
      </c>
      <c r="C184" s="4">
        <v>0</v>
      </c>
      <c r="D184" s="4">
        <v>1</v>
      </c>
      <c r="E184" s="4">
        <v>211</v>
      </c>
      <c r="F184" s="4">
        <f>ROUND(Source!Y161,O184)</f>
        <v>0</v>
      </c>
      <c r="G184" s="4" t="s">
        <v>461</v>
      </c>
      <c r="H184" s="4" t="s">
        <v>462</v>
      </c>
      <c r="I184" s="4"/>
      <c r="J184" s="4"/>
      <c r="K184" s="4">
        <v>211</v>
      </c>
      <c r="L184" s="4">
        <v>22</v>
      </c>
      <c r="M184" s="4">
        <v>3</v>
      </c>
      <c r="N184" s="4" t="s">
        <v>349</v>
      </c>
      <c r="O184" s="4">
        <v>2</v>
      </c>
      <c r="P184" s="4"/>
    </row>
    <row r="185" spans="1:206" x14ac:dyDescent="0.2">
      <c r="A185" s="4">
        <v>50</v>
      </c>
      <c r="B185" s="4">
        <v>1</v>
      </c>
      <c r="C185" s="4">
        <v>0</v>
      </c>
      <c r="D185" s="4">
        <v>1</v>
      </c>
      <c r="E185" s="4">
        <v>224</v>
      </c>
      <c r="F185" s="4">
        <f>ROUND(Source!AR161,O185)</f>
        <v>171.77</v>
      </c>
      <c r="G185" s="4" t="s">
        <v>463</v>
      </c>
      <c r="H185" s="4" t="s">
        <v>464</v>
      </c>
      <c r="I185" s="4"/>
      <c r="J185" s="4"/>
      <c r="K185" s="4">
        <v>224</v>
      </c>
      <c r="L185" s="4">
        <v>23</v>
      </c>
      <c r="M185" s="4">
        <v>0</v>
      </c>
      <c r="N185" s="4" t="s">
        <v>349</v>
      </c>
      <c r="O185" s="4">
        <v>2</v>
      </c>
      <c r="P185" s="4"/>
    </row>
    <row r="187" spans="1:206" x14ac:dyDescent="0.2">
      <c r="A187" s="1">
        <v>4</v>
      </c>
      <c r="B187" s="1">
        <v>1</v>
      </c>
      <c r="C187" s="1"/>
      <c r="D187" s="1">
        <f>ROW(A198)</f>
        <v>198</v>
      </c>
      <c r="E187" s="1"/>
      <c r="F187" s="1" t="s">
        <v>358</v>
      </c>
      <c r="G187" s="1" t="s">
        <v>606</v>
      </c>
      <c r="H187" s="1" t="s">
        <v>349</v>
      </c>
      <c r="I187" s="1">
        <v>0</v>
      </c>
      <c r="J187" s="1"/>
      <c r="K187" s="1"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 t="s">
        <v>349</v>
      </c>
      <c r="V187" s="1">
        <v>0</v>
      </c>
      <c r="W187" s="1"/>
      <c r="X187" s="1"/>
      <c r="Y187" s="1"/>
      <c r="Z187" s="1"/>
      <c r="AA187" s="1"/>
      <c r="AB187" s="1" t="s">
        <v>349</v>
      </c>
      <c r="AC187" s="1" t="s">
        <v>349</v>
      </c>
      <c r="AD187" s="1" t="s">
        <v>349</v>
      </c>
      <c r="AE187" s="1" t="s">
        <v>349</v>
      </c>
      <c r="AF187" s="1" t="s">
        <v>349</v>
      </c>
      <c r="AG187" s="1" t="s">
        <v>349</v>
      </c>
      <c r="AH187" s="1"/>
      <c r="AI187" s="1"/>
      <c r="AJ187" s="1"/>
      <c r="AK187" s="1"/>
      <c r="AL187" s="1"/>
      <c r="AM187" s="1"/>
      <c r="AN187" s="1"/>
      <c r="AO187" s="1"/>
      <c r="AP187" s="1" t="s">
        <v>349</v>
      </c>
      <c r="AQ187" s="1" t="s">
        <v>349</v>
      </c>
      <c r="AR187" s="1" t="s">
        <v>349</v>
      </c>
      <c r="AS187" s="1"/>
      <c r="AT187" s="1"/>
      <c r="AU187" s="1"/>
      <c r="AV187" s="1"/>
      <c r="AW187" s="1"/>
      <c r="AX187" s="1"/>
      <c r="AY187" s="1"/>
      <c r="AZ187" s="1" t="s">
        <v>349</v>
      </c>
      <c r="BA187" s="1"/>
      <c r="BB187" s="1" t="s">
        <v>349</v>
      </c>
      <c r="BC187" s="1" t="s">
        <v>349</v>
      </c>
      <c r="BD187" s="1" t="s">
        <v>349</v>
      </c>
      <c r="BE187" s="1" t="s">
        <v>349</v>
      </c>
      <c r="BF187" s="1" t="s">
        <v>349</v>
      </c>
      <c r="BG187" s="1" t="s">
        <v>349</v>
      </c>
      <c r="BH187" s="1" t="s">
        <v>349</v>
      </c>
      <c r="BI187" s="1" t="s">
        <v>349</v>
      </c>
      <c r="BJ187" s="1" t="s">
        <v>349</v>
      </c>
      <c r="BK187" s="1" t="s">
        <v>349</v>
      </c>
      <c r="BL187" s="1" t="s">
        <v>349</v>
      </c>
      <c r="BM187" s="1" t="s">
        <v>349</v>
      </c>
      <c r="BN187" s="1" t="s">
        <v>349</v>
      </c>
      <c r="BO187" s="1" t="s">
        <v>349</v>
      </c>
      <c r="BP187" s="1" t="s">
        <v>349</v>
      </c>
      <c r="BQ187" s="1"/>
      <c r="BR187" s="1"/>
      <c r="BS187" s="1"/>
      <c r="BT187" s="1"/>
      <c r="BU187" s="1"/>
      <c r="BV187" s="1"/>
      <c r="BW187" s="1"/>
      <c r="BX187" s="1">
        <v>0</v>
      </c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>
        <v>0</v>
      </c>
    </row>
    <row r="189" spans="1:206" x14ac:dyDescent="0.2">
      <c r="A189" s="2">
        <v>52</v>
      </c>
      <c r="B189" s="2">
        <f t="shared" ref="B189:G189" si="140">B198</f>
        <v>1</v>
      </c>
      <c r="C189" s="2">
        <f t="shared" si="140"/>
        <v>4</v>
      </c>
      <c r="D189" s="2">
        <f t="shared" si="140"/>
        <v>187</v>
      </c>
      <c r="E189" s="2">
        <f t="shared" si="140"/>
        <v>0</v>
      </c>
      <c r="F189" s="2" t="str">
        <f t="shared" si="140"/>
        <v>Новый раздел</v>
      </c>
      <c r="G189" s="2" t="str">
        <f t="shared" si="140"/>
        <v>5. Ремонт (замена) оконных блоков</v>
      </c>
      <c r="H189" s="2"/>
      <c r="I189" s="2"/>
      <c r="J189" s="2"/>
      <c r="K189" s="2"/>
      <c r="L189" s="2"/>
      <c r="M189" s="2"/>
      <c r="N189" s="2"/>
      <c r="O189" s="2">
        <f t="shared" ref="O189:AT189" si="141">O198</f>
        <v>18581.169999999998</v>
      </c>
      <c r="P189" s="2">
        <f t="shared" si="141"/>
        <v>3489</v>
      </c>
      <c r="Q189" s="2">
        <f t="shared" si="141"/>
        <v>124.12</v>
      </c>
      <c r="R189" s="2">
        <f t="shared" si="141"/>
        <v>42.41</v>
      </c>
      <c r="S189" s="2">
        <f t="shared" si="141"/>
        <v>14968.05</v>
      </c>
      <c r="T189" s="2">
        <f t="shared" si="141"/>
        <v>0</v>
      </c>
      <c r="U189" s="2">
        <f t="shared" si="141"/>
        <v>69.840573399999997</v>
      </c>
      <c r="V189" s="2">
        <f t="shared" si="141"/>
        <v>0.13222500000000001</v>
      </c>
      <c r="W189" s="2">
        <f t="shared" si="141"/>
        <v>0</v>
      </c>
      <c r="X189" s="2">
        <f t="shared" si="141"/>
        <v>11408.28</v>
      </c>
      <c r="Y189" s="2">
        <f t="shared" si="141"/>
        <v>5999.5</v>
      </c>
      <c r="Z189" s="2">
        <f t="shared" si="141"/>
        <v>0</v>
      </c>
      <c r="AA189" s="2">
        <f t="shared" si="141"/>
        <v>0</v>
      </c>
      <c r="AB189" s="2">
        <f t="shared" si="141"/>
        <v>18581.169999999998</v>
      </c>
      <c r="AC189" s="2">
        <f t="shared" si="141"/>
        <v>3489</v>
      </c>
      <c r="AD189" s="2">
        <f t="shared" si="141"/>
        <v>124.12</v>
      </c>
      <c r="AE189" s="2">
        <f t="shared" si="141"/>
        <v>42.41</v>
      </c>
      <c r="AF189" s="2">
        <f t="shared" si="141"/>
        <v>14968.05</v>
      </c>
      <c r="AG189" s="2">
        <f t="shared" si="141"/>
        <v>0</v>
      </c>
      <c r="AH189" s="2">
        <f t="shared" si="141"/>
        <v>69.840573399999997</v>
      </c>
      <c r="AI189" s="2">
        <f t="shared" si="141"/>
        <v>0.13222500000000001</v>
      </c>
      <c r="AJ189" s="2">
        <f t="shared" si="141"/>
        <v>0</v>
      </c>
      <c r="AK189" s="2">
        <f t="shared" si="141"/>
        <v>11408.28</v>
      </c>
      <c r="AL189" s="2">
        <f t="shared" si="141"/>
        <v>5999.5</v>
      </c>
      <c r="AM189" s="2">
        <f t="shared" si="141"/>
        <v>0</v>
      </c>
      <c r="AN189" s="2">
        <f t="shared" si="141"/>
        <v>0</v>
      </c>
      <c r="AO189" s="2">
        <f t="shared" si="141"/>
        <v>0</v>
      </c>
      <c r="AP189" s="2">
        <f t="shared" si="141"/>
        <v>0</v>
      </c>
      <c r="AQ189" s="2">
        <f t="shared" si="141"/>
        <v>0</v>
      </c>
      <c r="AR189" s="2">
        <f t="shared" si="141"/>
        <v>35988.949999999997</v>
      </c>
      <c r="AS189" s="2">
        <f t="shared" si="141"/>
        <v>35988.949999999997</v>
      </c>
      <c r="AT189" s="2">
        <f t="shared" si="141"/>
        <v>0</v>
      </c>
      <c r="AU189" s="2">
        <f t="shared" ref="AU189:BZ189" si="142">AU198</f>
        <v>0</v>
      </c>
      <c r="AV189" s="2">
        <f t="shared" si="142"/>
        <v>3489</v>
      </c>
      <c r="AW189" s="2">
        <f t="shared" si="142"/>
        <v>3489</v>
      </c>
      <c r="AX189" s="2">
        <f t="shared" si="142"/>
        <v>0</v>
      </c>
      <c r="AY189" s="2">
        <f t="shared" si="142"/>
        <v>3489</v>
      </c>
      <c r="AZ189" s="2">
        <f t="shared" si="142"/>
        <v>0</v>
      </c>
      <c r="BA189" s="2">
        <f t="shared" si="142"/>
        <v>0</v>
      </c>
      <c r="BB189" s="2">
        <f t="shared" si="142"/>
        <v>0</v>
      </c>
      <c r="BC189" s="2">
        <f t="shared" si="142"/>
        <v>0</v>
      </c>
      <c r="BD189" s="2">
        <f t="shared" si="142"/>
        <v>0</v>
      </c>
      <c r="BE189" s="2">
        <f t="shared" si="142"/>
        <v>35988.949999999997</v>
      </c>
      <c r="BF189" s="2">
        <f t="shared" si="142"/>
        <v>35988.949999999997</v>
      </c>
      <c r="BG189" s="2">
        <f t="shared" si="142"/>
        <v>0</v>
      </c>
      <c r="BH189" s="2">
        <f t="shared" si="142"/>
        <v>0</v>
      </c>
      <c r="BI189" s="2">
        <f t="shared" si="142"/>
        <v>3489</v>
      </c>
      <c r="BJ189" s="2">
        <f t="shared" si="142"/>
        <v>3489</v>
      </c>
      <c r="BK189" s="2">
        <f t="shared" si="142"/>
        <v>0</v>
      </c>
      <c r="BL189" s="2">
        <f t="shared" si="142"/>
        <v>3489</v>
      </c>
      <c r="BM189" s="2">
        <f t="shared" si="142"/>
        <v>0</v>
      </c>
      <c r="BN189" s="2">
        <f t="shared" si="142"/>
        <v>0</v>
      </c>
      <c r="BO189" s="3">
        <f t="shared" si="142"/>
        <v>0</v>
      </c>
      <c r="BP189" s="3">
        <f t="shared" si="142"/>
        <v>0</v>
      </c>
      <c r="BQ189" s="3">
        <f t="shared" si="142"/>
        <v>0</v>
      </c>
      <c r="BR189" s="3">
        <f t="shared" si="142"/>
        <v>0</v>
      </c>
      <c r="BS189" s="3">
        <f t="shared" si="142"/>
        <v>0</v>
      </c>
      <c r="BT189" s="3">
        <f t="shared" si="142"/>
        <v>0</v>
      </c>
      <c r="BU189" s="3">
        <f t="shared" si="142"/>
        <v>0</v>
      </c>
      <c r="BV189" s="3">
        <f t="shared" si="142"/>
        <v>0</v>
      </c>
      <c r="BW189" s="3">
        <f t="shared" si="142"/>
        <v>0</v>
      </c>
      <c r="BX189" s="3">
        <f t="shared" si="142"/>
        <v>0</v>
      </c>
      <c r="BY189" s="3">
        <f t="shared" si="142"/>
        <v>0</v>
      </c>
      <c r="BZ189" s="3">
        <f t="shared" si="142"/>
        <v>0</v>
      </c>
      <c r="CA189" s="3">
        <f t="shared" ref="CA189:DF189" si="143">CA198</f>
        <v>0</v>
      </c>
      <c r="CB189" s="3">
        <f t="shared" si="143"/>
        <v>0</v>
      </c>
      <c r="CC189" s="3">
        <f t="shared" si="143"/>
        <v>0</v>
      </c>
      <c r="CD189" s="3">
        <f t="shared" si="143"/>
        <v>0</v>
      </c>
      <c r="CE189" s="3">
        <f t="shared" si="143"/>
        <v>0</v>
      </c>
      <c r="CF189" s="3">
        <f t="shared" si="143"/>
        <v>0</v>
      </c>
      <c r="CG189" s="3">
        <f t="shared" si="143"/>
        <v>0</v>
      </c>
      <c r="CH189" s="3">
        <f t="shared" si="143"/>
        <v>0</v>
      </c>
      <c r="CI189" s="3">
        <f t="shared" si="143"/>
        <v>0</v>
      </c>
      <c r="CJ189" s="3">
        <f t="shared" si="143"/>
        <v>0</v>
      </c>
      <c r="CK189" s="3">
        <f t="shared" si="143"/>
        <v>0</v>
      </c>
      <c r="CL189" s="3">
        <f t="shared" si="143"/>
        <v>0</v>
      </c>
      <c r="CM189" s="3">
        <f t="shared" si="143"/>
        <v>0</v>
      </c>
      <c r="CN189" s="3">
        <f t="shared" si="143"/>
        <v>0</v>
      </c>
      <c r="CO189" s="3">
        <f t="shared" si="143"/>
        <v>0</v>
      </c>
      <c r="CP189" s="3">
        <f t="shared" si="143"/>
        <v>0</v>
      </c>
      <c r="CQ189" s="3">
        <f t="shared" si="143"/>
        <v>0</v>
      </c>
      <c r="CR189" s="3">
        <f t="shared" si="143"/>
        <v>0</v>
      </c>
      <c r="CS189" s="3">
        <f t="shared" si="143"/>
        <v>0</v>
      </c>
      <c r="CT189" s="3">
        <f t="shared" si="143"/>
        <v>0</v>
      </c>
      <c r="CU189" s="3">
        <f t="shared" si="143"/>
        <v>0</v>
      </c>
      <c r="CV189" s="3">
        <f t="shared" si="143"/>
        <v>0</v>
      </c>
      <c r="CW189" s="3">
        <f t="shared" si="143"/>
        <v>0</v>
      </c>
      <c r="CX189" s="3">
        <f t="shared" si="143"/>
        <v>0</v>
      </c>
      <c r="CY189" s="3">
        <f t="shared" si="143"/>
        <v>0</v>
      </c>
      <c r="CZ189" s="3">
        <f t="shared" si="143"/>
        <v>0</v>
      </c>
      <c r="DA189" s="3">
        <f t="shared" si="143"/>
        <v>0</v>
      </c>
      <c r="DB189" s="3">
        <f t="shared" si="143"/>
        <v>0</v>
      </c>
      <c r="DC189" s="3">
        <f t="shared" si="143"/>
        <v>0</v>
      </c>
      <c r="DD189" s="3">
        <f t="shared" si="143"/>
        <v>0</v>
      </c>
      <c r="DE189" s="3">
        <f t="shared" si="143"/>
        <v>0</v>
      </c>
      <c r="DF189" s="3">
        <f t="shared" si="143"/>
        <v>0</v>
      </c>
      <c r="DG189" s="3">
        <f t="shared" ref="DG189:DN189" si="144">DG198</f>
        <v>0</v>
      </c>
      <c r="DH189" s="3">
        <f t="shared" si="144"/>
        <v>0</v>
      </c>
      <c r="DI189" s="3">
        <f t="shared" si="144"/>
        <v>0</v>
      </c>
      <c r="DJ189" s="3">
        <f t="shared" si="144"/>
        <v>0</v>
      </c>
      <c r="DK189" s="3">
        <f t="shared" si="144"/>
        <v>0</v>
      </c>
      <c r="DL189" s="3">
        <f t="shared" si="144"/>
        <v>0</v>
      </c>
      <c r="DM189" s="3">
        <f t="shared" si="144"/>
        <v>0</v>
      </c>
      <c r="DN189" s="3">
        <f t="shared" si="144"/>
        <v>0</v>
      </c>
    </row>
    <row r="191" spans="1:206" x14ac:dyDescent="0.2">
      <c r="A191">
        <v>17</v>
      </c>
      <c r="B191">
        <v>1</v>
      </c>
      <c r="C191">
        <f>ROW(SmtRes!A219)</f>
        <v>219</v>
      </c>
      <c r="D191">
        <f>ROW(EtalonRes!A211)</f>
        <v>211</v>
      </c>
      <c r="E191" t="s">
        <v>607</v>
      </c>
      <c r="F191" t="s">
        <v>608</v>
      </c>
      <c r="G191" t="s">
        <v>609</v>
      </c>
      <c r="H191" t="s">
        <v>610</v>
      </c>
      <c r="I191">
        <f>ROUND(1/100,9)</f>
        <v>0.01</v>
      </c>
      <c r="J191">
        <v>0</v>
      </c>
      <c r="O191">
        <f t="shared" ref="O191:O196" si="145">ROUND(CP191+GX191,2)</f>
        <v>2072.11</v>
      </c>
      <c r="P191">
        <f t="shared" ref="P191:P196" si="146">ROUND(CQ191*I191,2)</f>
        <v>113.75</v>
      </c>
      <c r="Q191">
        <f t="shared" ref="Q191:Q196" si="147">ROUND(CR191*I191,2)</f>
        <v>1.41</v>
      </c>
      <c r="R191">
        <f t="shared" ref="R191:R196" si="148">ROUND(CS191*I191,2)</f>
        <v>0</v>
      </c>
      <c r="S191">
        <f t="shared" ref="S191:S196" si="149">ROUND(CT191*I191,2)</f>
        <v>1956.95</v>
      </c>
      <c r="T191">
        <f t="shared" ref="T191:T196" si="150">ROUND(CU191*I191,2)</f>
        <v>0</v>
      </c>
      <c r="U191">
        <f t="shared" ref="U191:U196" si="151">CV191*I191</f>
        <v>9.1</v>
      </c>
      <c r="V191">
        <f t="shared" ref="V191:V196" si="152">CW191*I191</f>
        <v>0</v>
      </c>
      <c r="W191">
        <f t="shared" ref="W191:W196" si="153">ROUND(CX191*I191,2)</f>
        <v>0</v>
      </c>
      <c r="X191">
        <f t="shared" ref="X191:Y196" si="154">ROUND(CY191,2)</f>
        <v>1369.87</v>
      </c>
      <c r="Y191">
        <f t="shared" si="154"/>
        <v>978.48</v>
      </c>
      <c r="AA191">
        <v>42559044</v>
      </c>
      <c r="AB191">
        <f t="shared" ref="AB191:AB196" si="155">ROUND((AC191+AD191+AF191)+GT191,6)</f>
        <v>11344.67</v>
      </c>
      <c r="AC191">
        <f t="shared" ref="AC191:AC196" si="156">ROUND((ES191),6)</f>
        <v>3074.41</v>
      </c>
      <c r="AD191">
        <f>ROUND((((ET191)-(EU191))+AE191),6)</f>
        <v>16.559999999999999</v>
      </c>
      <c r="AE191">
        <f>ROUND((EU191),6)</f>
        <v>0</v>
      </c>
      <c r="AF191">
        <f>ROUND((EV191),6)</f>
        <v>8253.7000000000007</v>
      </c>
      <c r="AG191">
        <f t="shared" ref="AG191:AG196" si="157">ROUND((AP191),6)</f>
        <v>0</v>
      </c>
      <c r="AH191">
        <f>(EW191)</f>
        <v>910</v>
      </c>
      <c r="AI191">
        <f>(EX191)</f>
        <v>0</v>
      </c>
      <c r="AJ191">
        <f t="shared" ref="AJ191:AJ196" si="158">ROUND((AS191),6)</f>
        <v>0</v>
      </c>
      <c r="AK191">
        <v>11344.67</v>
      </c>
      <c r="AL191">
        <v>3074.41</v>
      </c>
      <c r="AM191">
        <v>16.559999999999999</v>
      </c>
      <c r="AN191">
        <v>0</v>
      </c>
      <c r="AO191">
        <v>8253.7000000000007</v>
      </c>
      <c r="AP191">
        <v>0</v>
      </c>
      <c r="AQ191">
        <v>910</v>
      </c>
      <c r="AR191">
        <v>0</v>
      </c>
      <c r="AS191">
        <v>0</v>
      </c>
      <c r="AT191">
        <v>70</v>
      </c>
      <c r="AU191">
        <v>50</v>
      </c>
      <c r="AV191">
        <v>1</v>
      </c>
      <c r="AW191">
        <v>1</v>
      </c>
      <c r="AZ191">
        <v>1</v>
      </c>
      <c r="BA191">
        <v>23.71</v>
      </c>
      <c r="BB191">
        <v>8.49</v>
      </c>
      <c r="BC191">
        <v>3.7</v>
      </c>
      <c r="BD191" t="s">
        <v>349</v>
      </c>
      <c r="BE191" t="s">
        <v>349</v>
      </c>
      <c r="BF191" t="s">
        <v>349</v>
      </c>
      <c r="BG191" t="s">
        <v>349</v>
      </c>
      <c r="BH191">
        <v>0</v>
      </c>
      <c r="BI191">
        <v>1</v>
      </c>
      <c r="BJ191" t="s">
        <v>611</v>
      </c>
      <c r="BM191">
        <v>56001</v>
      </c>
      <c r="BN191">
        <v>0</v>
      </c>
      <c r="BO191" t="s">
        <v>608</v>
      </c>
      <c r="BP191">
        <v>1</v>
      </c>
      <c r="BQ191">
        <v>6</v>
      </c>
      <c r="BR191">
        <v>0</v>
      </c>
      <c r="BS191">
        <v>23.71</v>
      </c>
      <c r="BT191">
        <v>1</v>
      </c>
      <c r="BU191">
        <v>1</v>
      </c>
      <c r="BV191">
        <v>1</v>
      </c>
      <c r="BW191">
        <v>1</v>
      </c>
      <c r="BX191">
        <v>1</v>
      </c>
      <c r="BY191" t="s">
        <v>349</v>
      </c>
      <c r="BZ191">
        <v>82</v>
      </c>
      <c r="CA191">
        <v>62</v>
      </c>
      <c r="CF191">
        <v>0</v>
      </c>
      <c r="CG191">
        <v>0</v>
      </c>
      <c r="CM191">
        <v>0</v>
      </c>
      <c r="CN191" t="s">
        <v>349</v>
      </c>
      <c r="CO191">
        <v>0</v>
      </c>
      <c r="CP191">
        <f t="shared" ref="CP191:CP196" si="159">(P191+Q191+S191)</f>
        <v>2072.11</v>
      </c>
      <c r="CQ191">
        <f t="shared" ref="CQ191:CQ196" si="160">AC191*BC191</f>
        <v>11375.316999999999</v>
      </c>
      <c r="CR191">
        <f t="shared" ref="CR191:CR196" si="161">AD191*BB191</f>
        <v>140.59439999999998</v>
      </c>
      <c r="CS191">
        <f t="shared" ref="CS191:CS196" si="162">AE191*BS191</f>
        <v>0</v>
      </c>
      <c r="CT191">
        <f t="shared" ref="CT191:CT196" si="163">AF191*BA191</f>
        <v>195695.22700000001</v>
      </c>
      <c r="CU191">
        <f t="shared" ref="CU191:CX196" si="164">AG191</f>
        <v>0</v>
      </c>
      <c r="CV191">
        <f t="shared" si="164"/>
        <v>910</v>
      </c>
      <c r="CW191">
        <f t="shared" si="164"/>
        <v>0</v>
      </c>
      <c r="CX191">
        <f t="shared" si="164"/>
        <v>0</v>
      </c>
      <c r="CY191">
        <f t="shared" ref="CY191:CY196" si="165">(((S191+R191)*AT191)/100)</f>
        <v>1369.865</v>
      </c>
      <c r="CZ191">
        <f t="shared" ref="CZ191:CZ196" si="166">(((S191+R191)*AU191)/100)</f>
        <v>978.47500000000002</v>
      </c>
      <c r="DC191" t="s">
        <v>349</v>
      </c>
      <c r="DD191" t="s">
        <v>349</v>
      </c>
      <c r="DE191" t="s">
        <v>349</v>
      </c>
      <c r="DF191" t="s">
        <v>349</v>
      </c>
      <c r="DG191" t="s">
        <v>349</v>
      </c>
      <c r="DH191" t="s">
        <v>349</v>
      </c>
      <c r="DI191" t="s">
        <v>349</v>
      </c>
      <c r="DJ191" t="s">
        <v>349</v>
      </c>
      <c r="DK191" t="s">
        <v>349</v>
      </c>
      <c r="DL191" t="s">
        <v>349</v>
      </c>
      <c r="DM191" t="s">
        <v>349</v>
      </c>
      <c r="DN191">
        <v>0</v>
      </c>
      <c r="DO191">
        <v>0</v>
      </c>
      <c r="DP191">
        <v>1</v>
      </c>
      <c r="DQ191">
        <v>1</v>
      </c>
      <c r="DU191">
        <v>1013</v>
      </c>
      <c r="DV191" t="s">
        <v>610</v>
      </c>
      <c r="DW191" t="s">
        <v>610</v>
      </c>
      <c r="DX191">
        <v>1</v>
      </c>
      <c r="EE191">
        <v>25820372</v>
      </c>
      <c r="EF191">
        <v>6</v>
      </c>
      <c r="EG191" t="s">
        <v>471</v>
      </c>
      <c r="EH191">
        <v>0</v>
      </c>
      <c r="EI191" t="s">
        <v>349</v>
      </c>
      <c r="EJ191">
        <v>1</v>
      </c>
      <c r="EK191">
        <v>56001</v>
      </c>
      <c r="EL191" t="s">
        <v>612</v>
      </c>
      <c r="EM191" t="s">
        <v>613</v>
      </c>
      <c r="EO191" t="s">
        <v>349</v>
      </c>
      <c r="EQ191">
        <v>131072</v>
      </c>
      <c r="ER191">
        <v>11344.67</v>
      </c>
      <c r="ES191">
        <v>3074.41</v>
      </c>
      <c r="ET191">
        <v>16.559999999999999</v>
      </c>
      <c r="EU191">
        <v>0</v>
      </c>
      <c r="EV191">
        <v>8253.7000000000007</v>
      </c>
      <c r="EW191">
        <v>910</v>
      </c>
      <c r="EX191">
        <v>0</v>
      </c>
      <c r="EY191">
        <v>0</v>
      </c>
      <c r="FQ191">
        <v>0</v>
      </c>
      <c r="FR191">
        <f t="shared" ref="FR191:FR196" si="167">ROUND(IF(AND(BH191=3,BI191=3),P191,0),2)</f>
        <v>0</v>
      </c>
      <c r="FS191">
        <v>0</v>
      </c>
      <c r="FV191" t="s">
        <v>372</v>
      </c>
      <c r="FW191" t="s">
        <v>373</v>
      </c>
      <c r="FX191">
        <v>82</v>
      </c>
      <c r="FY191">
        <v>62</v>
      </c>
      <c r="GA191" t="s">
        <v>349</v>
      </c>
      <c r="GD191">
        <v>0</v>
      </c>
      <c r="GF191">
        <v>564070820</v>
      </c>
      <c r="GG191">
        <v>2</v>
      </c>
      <c r="GH191">
        <v>1</v>
      </c>
      <c r="GI191">
        <v>2</v>
      </c>
      <c r="GJ191">
        <v>0</v>
      </c>
      <c r="GK191">
        <f>ROUND(R191*(R12)/100,2)</f>
        <v>0</v>
      </c>
      <c r="GL191">
        <f t="shared" ref="GL191:GL196" si="168">ROUND(IF(AND(BH191=3,BI191=3,FS191&lt;&gt;0),P191,0),2)</f>
        <v>0</v>
      </c>
      <c r="GM191">
        <f t="shared" ref="GM191:GM196" si="169">O191+X191+Y191+GK191</f>
        <v>4420.46</v>
      </c>
      <c r="GN191">
        <f t="shared" ref="GN191:GN196" si="170">ROUND(IF(OR(BI191=0,BI191=1),O191+X191+Y191+GK191-GX191,0),2)</f>
        <v>4420.46</v>
      </c>
      <c r="GO191">
        <f t="shared" ref="GO191:GO196" si="171">ROUND(IF(BI191=2,O191+X191+Y191+GK191-GX191,0),2)</f>
        <v>0</v>
      </c>
      <c r="GP191">
        <f t="shared" ref="GP191:GP196" si="172">ROUND(IF(BI191=4,O191+X191+Y191+GK191,GX191),2)</f>
        <v>0</v>
      </c>
      <c r="GT191">
        <v>0</v>
      </c>
      <c r="GU191">
        <v>1</v>
      </c>
      <c r="GV191">
        <v>0</v>
      </c>
      <c r="GW191">
        <v>0</v>
      </c>
      <c r="GX191">
        <f t="shared" ref="GX191:GX196" si="173">ROUND(GT191*GU191*I191,2)</f>
        <v>0</v>
      </c>
    </row>
    <row r="192" spans="1:206" x14ac:dyDescent="0.2">
      <c r="A192">
        <v>17</v>
      </c>
      <c r="B192">
        <v>1</v>
      </c>
      <c r="C192">
        <f>ROW(SmtRes!A225)</f>
        <v>225</v>
      </c>
      <c r="D192">
        <f>ROW(EtalonRes!A218)</f>
        <v>218</v>
      </c>
      <c r="E192" t="s">
        <v>614</v>
      </c>
      <c r="F192" t="s">
        <v>615</v>
      </c>
      <c r="G192" t="s">
        <v>616</v>
      </c>
      <c r="H192" t="s">
        <v>617</v>
      </c>
      <c r="I192">
        <f>ROUND(1/100,9)</f>
        <v>0.01</v>
      </c>
      <c r="J192">
        <v>0</v>
      </c>
      <c r="O192">
        <f t="shared" si="145"/>
        <v>897.6</v>
      </c>
      <c r="P192">
        <f t="shared" si="146"/>
        <v>37.979999999999997</v>
      </c>
      <c r="Q192">
        <f t="shared" si="147"/>
        <v>1.41</v>
      </c>
      <c r="R192">
        <f t="shared" si="148"/>
        <v>0</v>
      </c>
      <c r="S192">
        <f t="shared" si="149"/>
        <v>858.21</v>
      </c>
      <c r="T192">
        <f t="shared" si="150"/>
        <v>0</v>
      </c>
      <c r="U192">
        <f t="shared" si="151"/>
        <v>3.7625999999999999</v>
      </c>
      <c r="V192">
        <f t="shared" si="152"/>
        <v>0</v>
      </c>
      <c r="W192">
        <f t="shared" si="153"/>
        <v>0</v>
      </c>
      <c r="X192">
        <f t="shared" si="154"/>
        <v>600.75</v>
      </c>
      <c r="Y192">
        <f t="shared" si="154"/>
        <v>429.11</v>
      </c>
      <c r="AA192">
        <v>42559044</v>
      </c>
      <c r="AB192">
        <f t="shared" si="155"/>
        <v>4665.55</v>
      </c>
      <c r="AC192">
        <f t="shared" si="156"/>
        <v>1029.3699999999999</v>
      </c>
      <c r="AD192">
        <f>ROUND((((ET192)-(EU192))+AE192),6)</f>
        <v>16.559999999999999</v>
      </c>
      <c r="AE192">
        <f>ROUND((EU192),6)</f>
        <v>0</v>
      </c>
      <c r="AF192">
        <f>ROUND((EV192),6)</f>
        <v>3619.62</v>
      </c>
      <c r="AG192">
        <f t="shared" si="157"/>
        <v>0</v>
      </c>
      <c r="AH192">
        <f>(EW192)</f>
        <v>376.26</v>
      </c>
      <c r="AI192">
        <f>(EX192)</f>
        <v>0</v>
      </c>
      <c r="AJ192">
        <f t="shared" si="158"/>
        <v>0</v>
      </c>
      <c r="AK192">
        <v>4665.55</v>
      </c>
      <c r="AL192">
        <v>1029.3699999999999</v>
      </c>
      <c r="AM192">
        <v>16.559999999999999</v>
      </c>
      <c r="AN192">
        <v>0</v>
      </c>
      <c r="AO192">
        <v>3619.62</v>
      </c>
      <c r="AP192">
        <v>0</v>
      </c>
      <c r="AQ192">
        <v>376.26</v>
      </c>
      <c r="AR192">
        <v>0</v>
      </c>
      <c r="AS192">
        <v>0</v>
      </c>
      <c r="AT192">
        <v>70</v>
      </c>
      <c r="AU192">
        <v>50</v>
      </c>
      <c r="AV192">
        <v>1</v>
      </c>
      <c r="AW192">
        <v>1</v>
      </c>
      <c r="AZ192">
        <v>1</v>
      </c>
      <c r="BA192">
        <v>23.71</v>
      </c>
      <c r="BB192">
        <v>8.49</v>
      </c>
      <c r="BC192">
        <v>3.69</v>
      </c>
      <c r="BD192" t="s">
        <v>349</v>
      </c>
      <c r="BE192" t="s">
        <v>349</v>
      </c>
      <c r="BF192" t="s">
        <v>349</v>
      </c>
      <c r="BG192" t="s">
        <v>349</v>
      </c>
      <c r="BH192">
        <v>0</v>
      </c>
      <c r="BI192">
        <v>1</v>
      </c>
      <c r="BJ192" t="s">
        <v>618</v>
      </c>
      <c r="BM192">
        <v>56001</v>
      </c>
      <c r="BN192">
        <v>0</v>
      </c>
      <c r="BO192" t="s">
        <v>615</v>
      </c>
      <c r="BP192">
        <v>1</v>
      </c>
      <c r="BQ192">
        <v>6</v>
      </c>
      <c r="BR192">
        <v>0</v>
      </c>
      <c r="BS192">
        <v>23.71</v>
      </c>
      <c r="BT192">
        <v>1</v>
      </c>
      <c r="BU192">
        <v>1</v>
      </c>
      <c r="BV192">
        <v>1</v>
      </c>
      <c r="BW192">
        <v>1</v>
      </c>
      <c r="BX192">
        <v>1</v>
      </c>
      <c r="BY192" t="s">
        <v>349</v>
      </c>
      <c r="BZ192">
        <v>82</v>
      </c>
      <c r="CA192">
        <v>62</v>
      </c>
      <c r="CF192">
        <v>0</v>
      </c>
      <c r="CG192">
        <v>0</v>
      </c>
      <c r="CM192">
        <v>0</v>
      </c>
      <c r="CN192" t="s">
        <v>349</v>
      </c>
      <c r="CO192">
        <v>0</v>
      </c>
      <c r="CP192">
        <f t="shared" si="159"/>
        <v>897.6</v>
      </c>
      <c r="CQ192">
        <f t="shared" si="160"/>
        <v>3798.3752999999997</v>
      </c>
      <c r="CR192">
        <f t="shared" si="161"/>
        <v>140.59439999999998</v>
      </c>
      <c r="CS192">
        <f t="shared" si="162"/>
        <v>0</v>
      </c>
      <c r="CT192">
        <f t="shared" si="163"/>
        <v>85821.190199999997</v>
      </c>
      <c r="CU192">
        <f t="shared" si="164"/>
        <v>0</v>
      </c>
      <c r="CV192">
        <f t="shared" si="164"/>
        <v>376.26</v>
      </c>
      <c r="CW192">
        <f t="shared" si="164"/>
        <v>0</v>
      </c>
      <c r="CX192">
        <f t="shared" si="164"/>
        <v>0</v>
      </c>
      <c r="CY192">
        <f t="shared" si="165"/>
        <v>600.74700000000007</v>
      </c>
      <c r="CZ192">
        <f t="shared" si="166"/>
        <v>429.10500000000002</v>
      </c>
      <c r="DC192" t="s">
        <v>349</v>
      </c>
      <c r="DD192" t="s">
        <v>349</v>
      </c>
      <c r="DE192" t="s">
        <v>349</v>
      </c>
      <c r="DF192" t="s">
        <v>349</v>
      </c>
      <c r="DG192" t="s">
        <v>349</v>
      </c>
      <c r="DH192" t="s">
        <v>349</v>
      </c>
      <c r="DI192" t="s">
        <v>349</v>
      </c>
      <c r="DJ192" t="s">
        <v>349</v>
      </c>
      <c r="DK192" t="s">
        <v>349</v>
      </c>
      <c r="DL192" t="s">
        <v>349</v>
      </c>
      <c r="DM192" t="s">
        <v>349</v>
      </c>
      <c r="DN192">
        <v>0</v>
      </c>
      <c r="DO192">
        <v>0</v>
      </c>
      <c r="DP192">
        <v>1</v>
      </c>
      <c r="DQ192">
        <v>1</v>
      </c>
      <c r="DU192">
        <v>1013</v>
      </c>
      <c r="DV192" t="s">
        <v>617</v>
      </c>
      <c r="DW192" t="s">
        <v>617</v>
      </c>
      <c r="DX192">
        <v>1</v>
      </c>
      <c r="EE192">
        <v>25820372</v>
      </c>
      <c r="EF192">
        <v>6</v>
      </c>
      <c r="EG192" t="s">
        <v>471</v>
      </c>
      <c r="EH192">
        <v>0</v>
      </c>
      <c r="EI192" t="s">
        <v>349</v>
      </c>
      <c r="EJ192">
        <v>1</v>
      </c>
      <c r="EK192">
        <v>56001</v>
      </c>
      <c r="EL192" t="s">
        <v>612</v>
      </c>
      <c r="EM192" t="s">
        <v>613</v>
      </c>
      <c r="EO192" t="s">
        <v>349</v>
      </c>
      <c r="EQ192">
        <v>131072</v>
      </c>
      <c r="ER192">
        <v>4665.55</v>
      </c>
      <c r="ES192">
        <v>1029.3699999999999</v>
      </c>
      <c r="ET192">
        <v>16.559999999999999</v>
      </c>
      <c r="EU192">
        <v>0</v>
      </c>
      <c r="EV192">
        <v>3619.62</v>
      </c>
      <c r="EW192">
        <v>376.26</v>
      </c>
      <c r="EX192">
        <v>0</v>
      </c>
      <c r="EY192">
        <v>0</v>
      </c>
      <c r="FQ192">
        <v>0</v>
      </c>
      <c r="FR192">
        <f t="shared" si="167"/>
        <v>0</v>
      </c>
      <c r="FS192">
        <v>0</v>
      </c>
      <c r="FV192" t="s">
        <v>372</v>
      </c>
      <c r="FW192" t="s">
        <v>373</v>
      </c>
      <c r="FX192">
        <v>82</v>
      </c>
      <c r="FY192">
        <v>62</v>
      </c>
      <c r="GA192" t="s">
        <v>349</v>
      </c>
      <c r="GD192">
        <v>0</v>
      </c>
      <c r="GF192">
        <v>-1955488821</v>
      </c>
      <c r="GG192">
        <v>2</v>
      </c>
      <c r="GH192">
        <v>1</v>
      </c>
      <c r="GI192">
        <v>2</v>
      </c>
      <c r="GJ192">
        <v>0</v>
      </c>
      <c r="GK192">
        <f>ROUND(R192*(R12)/100,2)</f>
        <v>0</v>
      </c>
      <c r="GL192">
        <f t="shared" si="168"/>
        <v>0</v>
      </c>
      <c r="GM192">
        <f t="shared" si="169"/>
        <v>1927.46</v>
      </c>
      <c r="GN192">
        <f t="shared" si="170"/>
        <v>1927.46</v>
      </c>
      <c r="GO192">
        <f t="shared" si="171"/>
        <v>0</v>
      </c>
      <c r="GP192">
        <f t="shared" si="172"/>
        <v>0</v>
      </c>
      <c r="GT192">
        <v>0</v>
      </c>
      <c r="GU192">
        <v>1</v>
      </c>
      <c r="GV192">
        <v>0</v>
      </c>
      <c r="GW192">
        <v>0</v>
      </c>
      <c r="GX192">
        <f t="shared" si="173"/>
        <v>0</v>
      </c>
    </row>
    <row r="193" spans="1:206" x14ac:dyDescent="0.2">
      <c r="A193">
        <v>17</v>
      </c>
      <c r="B193">
        <v>1</v>
      </c>
      <c r="C193">
        <f>ROW(SmtRes!A230)</f>
        <v>230</v>
      </c>
      <c r="D193">
        <f>ROW(EtalonRes!A223)</f>
        <v>223</v>
      </c>
      <c r="E193" t="s">
        <v>619</v>
      </c>
      <c r="F193" t="s">
        <v>415</v>
      </c>
      <c r="G193" t="s">
        <v>416</v>
      </c>
      <c r="H193" t="s">
        <v>417</v>
      </c>
      <c r="I193">
        <v>3.3000000000000002E-2</v>
      </c>
      <c r="J193">
        <v>0</v>
      </c>
      <c r="O193">
        <f t="shared" si="145"/>
        <v>2475.86</v>
      </c>
      <c r="P193">
        <f t="shared" si="146"/>
        <v>395.96</v>
      </c>
      <c r="Q193">
        <f t="shared" si="147"/>
        <v>32.99</v>
      </c>
      <c r="R193">
        <f t="shared" si="148"/>
        <v>32.64</v>
      </c>
      <c r="S193">
        <f t="shared" si="149"/>
        <v>2046.91</v>
      </c>
      <c r="T193">
        <f t="shared" si="150"/>
        <v>0</v>
      </c>
      <c r="U193">
        <f t="shared" si="151"/>
        <v>9.2928923999999995</v>
      </c>
      <c r="V193">
        <f t="shared" si="152"/>
        <v>0.10197000000000002</v>
      </c>
      <c r="W193">
        <f t="shared" si="153"/>
        <v>0</v>
      </c>
      <c r="X193">
        <f t="shared" si="154"/>
        <v>1663.64</v>
      </c>
      <c r="Y193">
        <f t="shared" si="154"/>
        <v>769.43</v>
      </c>
      <c r="AA193">
        <v>42559044</v>
      </c>
      <c r="AB193">
        <f t="shared" si="155"/>
        <v>4817.7335999999996</v>
      </c>
      <c r="AC193">
        <f t="shared" si="156"/>
        <v>2105.04</v>
      </c>
      <c r="AD193">
        <f>ROUND((((((ET193*1.25)*1.2))-(((EU193*1.25)*1.2)))+AE193),6)</f>
        <v>96.6</v>
      </c>
      <c r="AE193">
        <f>ROUND((((EU193*1.25)*1.2)),6)</f>
        <v>41.715000000000003</v>
      </c>
      <c r="AF193">
        <f>ROUND((((EV193*1.15)*1.2)),6)</f>
        <v>2616.0936000000002</v>
      </c>
      <c r="AG193">
        <f t="shared" si="157"/>
        <v>0</v>
      </c>
      <c r="AH193">
        <f>(((EW193*1.15)*1.2))</f>
        <v>281.60279999999995</v>
      </c>
      <c r="AI193">
        <f>(((EX193*1.25)*1.2))</f>
        <v>3.0900000000000003</v>
      </c>
      <c r="AJ193">
        <f t="shared" si="158"/>
        <v>0</v>
      </c>
      <c r="AK193">
        <v>4065.16</v>
      </c>
      <c r="AL193">
        <v>2105.04</v>
      </c>
      <c r="AM193">
        <v>64.400000000000006</v>
      </c>
      <c r="AN193">
        <v>27.81</v>
      </c>
      <c r="AO193">
        <v>1895.72</v>
      </c>
      <c r="AP193">
        <v>0</v>
      </c>
      <c r="AQ193">
        <v>204.06</v>
      </c>
      <c r="AR193">
        <v>2.06</v>
      </c>
      <c r="AS193">
        <v>0</v>
      </c>
      <c r="AT193">
        <v>80</v>
      </c>
      <c r="AU193">
        <v>37</v>
      </c>
      <c r="AV193">
        <v>1</v>
      </c>
      <c r="AW193">
        <v>1</v>
      </c>
      <c r="AZ193">
        <v>1</v>
      </c>
      <c r="BA193">
        <v>23.71</v>
      </c>
      <c r="BB193">
        <v>10.35</v>
      </c>
      <c r="BC193">
        <v>5.7</v>
      </c>
      <c r="BD193" t="s">
        <v>349</v>
      </c>
      <c r="BE193" t="s">
        <v>349</v>
      </c>
      <c r="BF193" t="s">
        <v>349</v>
      </c>
      <c r="BG193" t="s">
        <v>349</v>
      </c>
      <c r="BH193">
        <v>0</v>
      </c>
      <c r="BI193">
        <v>1</v>
      </c>
      <c r="BJ193" t="s">
        <v>418</v>
      </c>
      <c r="BM193">
        <v>15001</v>
      </c>
      <c r="BN193">
        <v>0</v>
      </c>
      <c r="BO193" t="s">
        <v>415</v>
      </c>
      <c r="BP193">
        <v>1</v>
      </c>
      <c r="BQ193">
        <v>2</v>
      </c>
      <c r="BR193">
        <v>0</v>
      </c>
      <c r="BS193">
        <v>23.71</v>
      </c>
      <c r="BT193">
        <v>1</v>
      </c>
      <c r="BU193">
        <v>1</v>
      </c>
      <c r="BV193">
        <v>1</v>
      </c>
      <c r="BW193">
        <v>1</v>
      </c>
      <c r="BX193">
        <v>1</v>
      </c>
      <c r="BY193" t="s">
        <v>349</v>
      </c>
      <c r="BZ193">
        <v>105</v>
      </c>
      <c r="CA193">
        <v>55</v>
      </c>
      <c r="CF193">
        <v>0</v>
      </c>
      <c r="CG193">
        <v>0</v>
      </c>
      <c r="CM193">
        <v>0</v>
      </c>
      <c r="CN193" t="s">
        <v>342</v>
      </c>
      <c r="CO193">
        <v>0</v>
      </c>
      <c r="CP193">
        <f t="shared" si="159"/>
        <v>2475.86</v>
      </c>
      <c r="CQ193">
        <f t="shared" si="160"/>
        <v>11998.728000000001</v>
      </c>
      <c r="CR193">
        <f t="shared" si="161"/>
        <v>999.81</v>
      </c>
      <c r="CS193">
        <f t="shared" si="162"/>
        <v>989.06265000000008</v>
      </c>
      <c r="CT193">
        <f t="shared" si="163"/>
        <v>62027.579256000005</v>
      </c>
      <c r="CU193">
        <f t="shared" si="164"/>
        <v>0</v>
      </c>
      <c r="CV193">
        <f t="shared" si="164"/>
        <v>281.60279999999995</v>
      </c>
      <c r="CW193">
        <f t="shared" si="164"/>
        <v>3.0900000000000003</v>
      </c>
      <c r="CX193">
        <f t="shared" si="164"/>
        <v>0</v>
      </c>
      <c r="CY193">
        <f t="shared" si="165"/>
        <v>1663.64</v>
      </c>
      <c r="CZ193">
        <f t="shared" si="166"/>
        <v>769.43350000000009</v>
      </c>
      <c r="DC193" t="s">
        <v>349</v>
      </c>
      <c r="DD193" t="s">
        <v>349</v>
      </c>
      <c r="DE193" t="s">
        <v>400</v>
      </c>
      <c r="DF193" t="s">
        <v>400</v>
      </c>
      <c r="DG193" t="s">
        <v>401</v>
      </c>
      <c r="DH193" t="s">
        <v>349</v>
      </c>
      <c r="DI193" t="s">
        <v>401</v>
      </c>
      <c r="DJ193" t="s">
        <v>400</v>
      </c>
      <c r="DK193" t="s">
        <v>349</v>
      </c>
      <c r="DL193" t="s">
        <v>349</v>
      </c>
      <c r="DM193" t="s">
        <v>349</v>
      </c>
      <c r="DN193">
        <v>0</v>
      </c>
      <c r="DO193">
        <v>0</v>
      </c>
      <c r="DP193">
        <v>1</v>
      </c>
      <c r="DQ193">
        <v>1</v>
      </c>
      <c r="DU193">
        <v>1013</v>
      </c>
      <c r="DV193" t="s">
        <v>417</v>
      </c>
      <c r="DW193" t="s">
        <v>417</v>
      </c>
      <c r="DX193">
        <v>1</v>
      </c>
      <c r="EE193">
        <v>25820319</v>
      </c>
      <c r="EF193">
        <v>2</v>
      </c>
      <c r="EG193" t="s">
        <v>367</v>
      </c>
      <c r="EH193">
        <v>0</v>
      </c>
      <c r="EI193" t="s">
        <v>349</v>
      </c>
      <c r="EJ193">
        <v>1</v>
      </c>
      <c r="EK193">
        <v>15001</v>
      </c>
      <c r="EL193" t="s">
        <v>378</v>
      </c>
      <c r="EM193" t="s">
        <v>379</v>
      </c>
      <c r="EO193" t="s">
        <v>404</v>
      </c>
      <c r="EQ193">
        <v>131072</v>
      </c>
      <c r="ER193">
        <v>4065.16</v>
      </c>
      <c r="ES193">
        <v>2105.04</v>
      </c>
      <c r="ET193">
        <v>64.400000000000006</v>
      </c>
      <c r="EU193">
        <v>27.81</v>
      </c>
      <c r="EV193">
        <v>1895.72</v>
      </c>
      <c r="EW193">
        <v>204.06</v>
      </c>
      <c r="EX193">
        <v>2.06</v>
      </c>
      <c r="EY193">
        <v>0</v>
      </c>
      <c r="FQ193">
        <v>0</v>
      </c>
      <c r="FR193">
        <f t="shared" si="167"/>
        <v>0</v>
      </c>
      <c r="FS193">
        <v>0</v>
      </c>
      <c r="FT193" t="s">
        <v>371</v>
      </c>
      <c r="FU193" t="s">
        <v>372</v>
      </c>
      <c r="FV193" t="s">
        <v>372</v>
      </c>
      <c r="FW193" t="s">
        <v>373</v>
      </c>
      <c r="FX193">
        <v>94.5</v>
      </c>
      <c r="FY193">
        <v>46.75</v>
      </c>
      <c r="GA193" t="s">
        <v>349</v>
      </c>
      <c r="GD193">
        <v>0</v>
      </c>
      <c r="GF193">
        <v>820464809</v>
      </c>
      <c r="GG193">
        <v>2</v>
      </c>
      <c r="GH193">
        <v>1</v>
      </c>
      <c r="GI193">
        <v>2</v>
      </c>
      <c r="GJ193">
        <v>0</v>
      </c>
      <c r="GK193">
        <f>ROUND(R193*(R12)/100,2)</f>
        <v>0</v>
      </c>
      <c r="GL193">
        <f t="shared" si="168"/>
        <v>0</v>
      </c>
      <c r="GM193">
        <f t="shared" si="169"/>
        <v>4908.93</v>
      </c>
      <c r="GN193">
        <f t="shared" si="170"/>
        <v>4908.93</v>
      </c>
      <c r="GO193">
        <f t="shared" si="171"/>
        <v>0</v>
      </c>
      <c r="GP193">
        <f t="shared" si="172"/>
        <v>0</v>
      </c>
      <c r="GT193">
        <v>0</v>
      </c>
      <c r="GU193">
        <v>1</v>
      </c>
      <c r="GV193">
        <v>0</v>
      </c>
      <c r="GW193">
        <v>0</v>
      </c>
      <c r="GX193">
        <f t="shared" si="173"/>
        <v>0</v>
      </c>
    </row>
    <row r="194" spans="1:206" x14ac:dyDescent="0.2">
      <c r="A194">
        <v>17</v>
      </c>
      <c r="B194">
        <v>1</v>
      </c>
      <c r="C194">
        <f>ROW(SmtRes!A239)</f>
        <v>239</v>
      </c>
      <c r="D194">
        <f>ROW(EtalonRes!A232)</f>
        <v>232</v>
      </c>
      <c r="E194" t="s">
        <v>620</v>
      </c>
      <c r="F194" t="s">
        <v>621</v>
      </c>
      <c r="G194" t="s">
        <v>622</v>
      </c>
      <c r="H194" t="s">
        <v>623</v>
      </c>
      <c r="I194">
        <f>ROUND(3.9/100,9)</f>
        <v>3.9E-2</v>
      </c>
      <c r="J194">
        <v>0</v>
      </c>
      <c r="O194">
        <f t="shared" si="145"/>
        <v>929.45</v>
      </c>
      <c r="P194">
        <f t="shared" si="146"/>
        <v>646.62</v>
      </c>
      <c r="Q194">
        <f t="shared" si="147"/>
        <v>18.329999999999998</v>
      </c>
      <c r="R194">
        <f t="shared" si="148"/>
        <v>3.37</v>
      </c>
      <c r="S194">
        <f t="shared" si="149"/>
        <v>264.5</v>
      </c>
      <c r="T194">
        <f t="shared" si="150"/>
        <v>0</v>
      </c>
      <c r="U194">
        <f t="shared" si="151"/>
        <v>1.3078259999999999</v>
      </c>
      <c r="V194">
        <f t="shared" si="152"/>
        <v>1.0529999999999998E-2</v>
      </c>
      <c r="W194">
        <f t="shared" si="153"/>
        <v>0</v>
      </c>
      <c r="X194">
        <f t="shared" si="154"/>
        <v>214.3</v>
      </c>
      <c r="Y194">
        <f t="shared" si="154"/>
        <v>99.11</v>
      </c>
      <c r="AA194">
        <v>42559044</v>
      </c>
      <c r="AB194">
        <f t="shared" si="155"/>
        <v>2616.4164000000001</v>
      </c>
      <c r="AC194">
        <f t="shared" si="156"/>
        <v>2274.36</v>
      </c>
      <c r="AD194">
        <f>ROUND((((((ET194*1.25)*1.2))-(((EU194*1.25)*1.2)))+AE194),6)</f>
        <v>56.01</v>
      </c>
      <c r="AE194">
        <f>ROUND((((EU194*1.25)*1.2)),6)</f>
        <v>3.645</v>
      </c>
      <c r="AF194">
        <f>ROUND((((EV194*1.15)*1.2)),6)</f>
        <v>286.04640000000001</v>
      </c>
      <c r="AG194">
        <f t="shared" si="157"/>
        <v>0</v>
      </c>
      <c r="AH194">
        <f>(((EW194*1.15)*1.2))</f>
        <v>33.533999999999999</v>
      </c>
      <c r="AI194">
        <f>(((EX194*1.25)*1.2))</f>
        <v>0.26999999999999996</v>
      </c>
      <c r="AJ194">
        <f t="shared" si="158"/>
        <v>0</v>
      </c>
      <c r="AK194">
        <v>2518.98</v>
      </c>
      <c r="AL194">
        <v>2274.36</v>
      </c>
      <c r="AM194">
        <v>37.340000000000003</v>
      </c>
      <c r="AN194">
        <v>2.4300000000000002</v>
      </c>
      <c r="AO194">
        <v>207.28</v>
      </c>
      <c r="AP194">
        <v>0</v>
      </c>
      <c r="AQ194">
        <v>24.3</v>
      </c>
      <c r="AR194">
        <v>0.18</v>
      </c>
      <c r="AS194">
        <v>0</v>
      </c>
      <c r="AT194">
        <v>80</v>
      </c>
      <c r="AU194">
        <v>37</v>
      </c>
      <c r="AV194">
        <v>1</v>
      </c>
      <c r="AW194">
        <v>1</v>
      </c>
      <c r="AZ194">
        <v>1</v>
      </c>
      <c r="BA194">
        <v>23.71</v>
      </c>
      <c r="BB194">
        <v>8.39</v>
      </c>
      <c r="BC194">
        <v>7.29</v>
      </c>
      <c r="BD194" t="s">
        <v>349</v>
      </c>
      <c r="BE194" t="s">
        <v>349</v>
      </c>
      <c r="BF194" t="s">
        <v>349</v>
      </c>
      <c r="BG194" t="s">
        <v>349</v>
      </c>
      <c r="BH194">
        <v>0</v>
      </c>
      <c r="BI194">
        <v>1</v>
      </c>
      <c r="BJ194" t="s">
        <v>624</v>
      </c>
      <c r="BM194">
        <v>15001</v>
      </c>
      <c r="BN194">
        <v>0</v>
      </c>
      <c r="BO194" t="s">
        <v>621</v>
      </c>
      <c r="BP194">
        <v>1</v>
      </c>
      <c r="BQ194">
        <v>2</v>
      </c>
      <c r="BR194">
        <v>0</v>
      </c>
      <c r="BS194">
        <v>23.71</v>
      </c>
      <c r="BT194">
        <v>1</v>
      </c>
      <c r="BU194">
        <v>1</v>
      </c>
      <c r="BV194">
        <v>1</v>
      </c>
      <c r="BW194">
        <v>1</v>
      </c>
      <c r="BX194">
        <v>1</v>
      </c>
      <c r="BY194" t="s">
        <v>349</v>
      </c>
      <c r="BZ194">
        <v>105</v>
      </c>
      <c r="CA194">
        <v>55</v>
      </c>
      <c r="CF194">
        <v>0</v>
      </c>
      <c r="CG194">
        <v>0</v>
      </c>
      <c r="CM194">
        <v>0</v>
      </c>
      <c r="CN194" t="s">
        <v>342</v>
      </c>
      <c r="CO194">
        <v>0</v>
      </c>
      <c r="CP194">
        <f t="shared" si="159"/>
        <v>929.45</v>
      </c>
      <c r="CQ194">
        <f t="shared" si="160"/>
        <v>16580.0844</v>
      </c>
      <c r="CR194">
        <f t="shared" si="161"/>
        <v>469.9239</v>
      </c>
      <c r="CS194">
        <f t="shared" si="162"/>
        <v>86.42295</v>
      </c>
      <c r="CT194">
        <f t="shared" si="163"/>
        <v>6782.1601440000004</v>
      </c>
      <c r="CU194">
        <f t="shared" si="164"/>
        <v>0</v>
      </c>
      <c r="CV194">
        <f t="shared" si="164"/>
        <v>33.533999999999999</v>
      </c>
      <c r="CW194">
        <f t="shared" si="164"/>
        <v>0.26999999999999996</v>
      </c>
      <c r="CX194">
        <f t="shared" si="164"/>
        <v>0</v>
      </c>
      <c r="CY194">
        <f t="shared" si="165"/>
        <v>214.29599999999999</v>
      </c>
      <c r="CZ194">
        <f t="shared" si="166"/>
        <v>99.111900000000006</v>
      </c>
      <c r="DC194" t="s">
        <v>349</v>
      </c>
      <c r="DD194" t="s">
        <v>349</v>
      </c>
      <c r="DE194" t="s">
        <v>400</v>
      </c>
      <c r="DF194" t="s">
        <v>400</v>
      </c>
      <c r="DG194" t="s">
        <v>401</v>
      </c>
      <c r="DH194" t="s">
        <v>349</v>
      </c>
      <c r="DI194" t="s">
        <v>401</v>
      </c>
      <c r="DJ194" t="s">
        <v>400</v>
      </c>
      <c r="DK194" t="s">
        <v>349</v>
      </c>
      <c r="DL194" t="s">
        <v>349</v>
      </c>
      <c r="DM194" t="s">
        <v>349</v>
      </c>
      <c r="DN194">
        <v>0</v>
      </c>
      <c r="DO194">
        <v>0</v>
      </c>
      <c r="DP194">
        <v>1</v>
      </c>
      <c r="DQ194">
        <v>1</v>
      </c>
      <c r="DU194">
        <v>1013</v>
      </c>
      <c r="DV194" t="s">
        <v>623</v>
      </c>
      <c r="DW194" t="s">
        <v>623</v>
      </c>
      <c r="DX194">
        <v>1</v>
      </c>
      <c r="EE194">
        <v>25820319</v>
      </c>
      <c r="EF194">
        <v>2</v>
      </c>
      <c r="EG194" t="s">
        <v>367</v>
      </c>
      <c r="EH194">
        <v>0</v>
      </c>
      <c r="EI194" t="s">
        <v>349</v>
      </c>
      <c r="EJ194">
        <v>1</v>
      </c>
      <c r="EK194">
        <v>15001</v>
      </c>
      <c r="EL194" t="s">
        <v>378</v>
      </c>
      <c r="EM194" t="s">
        <v>379</v>
      </c>
      <c r="EO194" t="s">
        <v>404</v>
      </c>
      <c r="EQ194">
        <v>131072</v>
      </c>
      <c r="ER194">
        <v>2518.98</v>
      </c>
      <c r="ES194">
        <v>2274.36</v>
      </c>
      <c r="ET194">
        <v>37.340000000000003</v>
      </c>
      <c r="EU194">
        <v>2.4300000000000002</v>
      </c>
      <c r="EV194">
        <v>207.28</v>
      </c>
      <c r="EW194">
        <v>24.3</v>
      </c>
      <c r="EX194">
        <v>0.18</v>
      </c>
      <c r="EY194">
        <v>0</v>
      </c>
      <c r="FQ194">
        <v>0</v>
      </c>
      <c r="FR194">
        <f t="shared" si="167"/>
        <v>0</v>
      </c>
      <c r="FS194">
        <v>0</v>
      </c>
      <c r="FT194" t="s">
        <v>371</v>
      </c>
      <c r="FU194" t="s">
        <v>372</v>
      </c>
      <c r="FV194" t="s">
        <v>372</v>
      </c>
      <c r="FW194" t="s">
        <v>373</v>
      </c>
      <c r="FX194">
        <v>94.5</v>
      </c>
      <c r="FY194">
        <v>46.75</v>
      </c>
      <c r="GA194" t="s">
        <v>349</v>
      </c>
      <c r="GD194">
        <v>0</v>
      </c>
      <c r="GF194">
        <v>1115965866</v>
      </c>
      <c r="GG194">
        <v>2</v>
      </c>
      <c r="GH194">
        <v>1</v>
      </c>
      <c r="GI194">
        <v>2</v>
      </c>
      <c r="GJ194">
        <v>0</v>
      </c>
      <c r="GK194">
        <f>ROUND(R194*(R12)/100,2)</f>
        <v>0</v>
      </c>
      <c r="GL194">
        <f t="shared" si="168"/>
        <v>0</v>
      </c>
      <c r="GM194">
        <f t="shared" si="169"/>
        <v>1242.8599999999999</v>
      </c>
      <c r="GN194">
        <f t="shared" si="170"/>
        <v>1242.8599999999999</v>
      </c>
      <c r="GO194">
        <f t="shared" si="171"/>
        <v>0</v>
      </c>
      <c r="GP194">
        <f t="shared" si="172"/>
        <v>0</v>
      </c>
      <c r="GT194">
        <v>0</v>
      </c>
      <c r="GU194">
        <v>1</v>
      </c>
      <c r="GV194">
        <v>0</v>
      </c>
      <c r="GW194">
        <v>0</v>
      </c>
      <c r="GX194">
        <f t="shared" si="173"/>
        <v>0</v>
      </c>
    </row>
    <row r="195" spans="1:206" x14ac:dyDescent="0.2">
      <c r="A195">
        <v>17</v>
      </c>
      <c r="B195">
        <v>1</v>
      </c>
      <c r="C195">
        <f>ROW(SmtRes!A249)</f>
        <v>249</v>
      </c>
      <c r="D195">
        <f>ROW(EtalonRes!A242)</f>
        <v>242</v>
      </c>
      <c r="E195" t="s">
        <v>625</v>
      </c>
      <c r="F195" t="s">
        <v>626</v>
      </c>
      <c r="G195" t="s">
        <v>627</v>
      </c>
      <c r="H195" t="s">
        <v>363</v>
      </c>
      <c r="I195">
        <v>0.126</v>
      </c>
      <c r="J195">
        <v>0</v>
      </c>
      <c r="O195">
        <f t="shared" si="145"/>
        <v>2994.6</v>
      </c>
      <c r="P195">
        <f t="shared" si="146"/>
        <v>334.07</v>
      </c>
      <c r="Q195">
        <f t="shared" si="147"/>
        <v>9.67</v>
      </c>
      <c r="R195">
        <f t="shared" si="148"/>
        <v>4.03</v>
      </c>
      <c r="S195">
        <f t="shared" si="149"/>
        <v>2650.86</v>
      </c>
      <c r="T195">
        <f t="shared" si="150"/>
        <v>0</v>
      </c>
      <c r="U195">
        <f t="shared" si="151"/>
        <v>12.940200000000001</v>
      </c>
      <c r="V195">
        <f t="shared" si="152"/>
        <v>1.26E-2</v>
      </c>
      <c r="W195">
        <f t="shared" si="153"/>
        <v>0</v>
      </c>
      <c r="X195">
        <f t="shared" si="154"/>
        <v>1805.33</v>
      </c>
      <c r="Y195">
        <f t="shared" si="154"/>
        <v>1061.96</v>
      </c>
      <c r="AA195">
        <v>42559044</v>
      </c>
      <c r="AB195">
        <f t="shared" si="155"/>
        <v>1714</v>
      </c>
      <c r="AC195">
        <f t="shared" si="156"/>
        <v>818.31</v>
      </c>
      <c r="AD195">
        <f>ROUND((((ET195)-(EU195))+AE195),6)</f>
        <v>8.36</v>
      </c>
      <c r="AE195">
        <f>ROUND((EU195),6)</f>
        <v>1.35</v>
      </c>
      <c r="AF195">
        <f>ROUND((EV195),6)</f>
        <v>887.33</v>
      </c>
      <c r="AG195">
        <f t="shared" si="157"/>
        <v>0</v>
      </c>
      <c r="AH195">
        <f>(EW195)</f>
        <v>102.7</v>
      </c>
      <c r="AI195">
        <f>(EX195)</f>
        <v>0.1</v>
      </c>
      <c r="AJ195">
        <f t="shared" si="158"/>
        <v>0</v>
      </c>
      <c r="AK195">
        <v>1714</v>
      </c>
      <c r="AL195">
        <v>818.31</v>
      </c>
      <c r="AM195">
        <v>8.36</v>
      </c>
      <c r="AN195">
        <v>1.35</v>
      </c>
      <c r="AO195">
        <v>887.33</v>
      </c>
      <c r="AP195">
        <v>0</v>
      </c>
      <c r="AQ195">
        <v>102.7</v>
      </c>
      <c r="AR195">
        <v>0.1</v>
      </c>
      <c r="AS195">
        <v>0</v>
      </c>
      <c r="AT195">
        <v>68</v>
      </c>
      <c r="AU195">
        <v>40</v>
      </c>
      <c r="AV195">
        <v>1</v>
      </c>
      <c r="AW195">
        <v>1</v>
      </c>
      <c r="AZ195">
        <v>1</v>
      </c>
      <c r="BA195">
        <v>23.71</v>
      </c>
      <c r="BB195">
        <v>9.18</v>
      </c>
      <c r="BC195">
        <v>3.24</v>
      </c>
      <c r="BD195" t="s">
        <v>349</v>
      </c>
      <c r="BE195" t="s">
        <v>349</v>
      </c>
      <c r="BF195" t="s">
        <v>349</v>
      </c>
      <c r="BG195" t="s">
        <v>349</v>
      </c>
      <c r="BH195">
        <v>0</v>
      </c>
      <c r="BI195">
        <v>1</v>
      </c>
      <c r="BJ195" t="s">
        <v>628</v>
      </c>
      <c r="BM195">
        <v>62001</v>
      </c>
      <c r="BN195">
        <v>0</v>
      </c>
      <c r="BO195" t="s">
        <v>626</v>
      </c>
      <c r="BP195">
        <v>1</v>
      </c>
      <c r="BQ195">
        <v>6</v>
      </c>
      <c r="BR195">
        <v>0</v>
      </c>
      <c r="BS195">
        <v>23.71</v>
      </c>
      <c r="BT195">
        <v>1</v>
      </c>
      <c r="BU195">
        <v>1</v>
      </c>
      <c r="BV195">
        <v>1</v>
      </c>
      <c r="BW195">
        <v>1</v>
      </c>
      <c r="BX195">
        <v>1</v>
      </c>
      <c r="BY195" t="s">
        <v>349</v>
      </c>
      <c r="BZ195">
        <v>80</v>
      </c>
      <c r="CA195">
        <v>50</v>
      </c>
      <c r="CF195">
        <v>0</v>
      </c>
      <c r="CG195">
        <v>0</v>
      </c>
      <c r="CM195">
        <v>0</v>
      </c>
      <c r="CN195" t="s">
        <v>349</v>
      </c>
      <c r="CO195">
        <v>0</v>
      </c>
      <c r="CP195">
        <f t="shared" si="159"/>
        <v>2994.6000000000004</v>
      </c>
      <c r="CQ195">
        <f t="shared" si="160"/>
        <v>2651.3244</v>
      </c>
      <c r="CR195">
        <f t="shared" si="161"/>
        <v>76.744799999999998</v>
      </c>
      <c r="CS195">
        <f t="shared" si="162"/>
        <v>32.008500000000005</v>
      </c>
      <c r="CT195">
        <f t="shared" si="163"/>
        <v>21038.594300000001</v>
      </c>
      <c r="CU195">
        <f t="shared" si="164"/>
        <v>0</v>
      </c>
      <c r="CV195">
        <f t="shared" si="164"/>
        <v>102.7</v>
      </c>
      <c r="CW195">
        <f t="shared" si="164"/>
        <v>0.1</v>
      </c>
      <c r="CX195">
        <f t="shared" si="164"/>
        <v>0</v>
      </c>
      <c r="CY195">
        <f t="shared" si="165"/>
        <v>1805.3252000000002</v>
      </c>
      <c r="CZ195">
        <f t="shared" si="166"/>
        <v>1061.9560000000001</v>
      </c>
      <c r="DC195" t="s">
        <v>349</v>
      </c>
      <c r="DD195" t="s">
        <v>349</v>
      </c>
      <c r="DE195" t="s">
        <v>349</v>
      </c>
      <c r="DF195" t="s">
        <v>349</v>
      </c>
      <c r="DG195" t="s">
        <v>349</v>
      </c>
      <c r="DH195" t="s">
        <v>349</v>
      </c>
      <c r="DI195" t="s">
        <v>349</v>
      </c>
      <c r="DJ195" t="s">
        <v>349</v>
      </c>
      <c r="DK195" t="s">
        <v>349</v>
      </c>
      <c r="DL195" t="s">
        <v>349</v>
      </c>
      <c r="DM195" t="s">
        <v>349</v>
      </c>
      <c r="DN195">
        <v>0</v>
      </c>
      <c r="DO195">
        <v>0</v>
      </c>
      <c r="DP195">
        <v>1</v>
      </c>
      <c r="DQ195">
        <v>1</v>
      </c>
      <c r="DU195">
        <v>1005</v>
      </c>
      <c r="DV195" t="s">
        <v>363</v>
      </c>
      <c r="DW195" t="s">
        <v>363</v>
      </c>
      <c r="DX195">
        <v>100</v>
      </c>
      <c r="EE195">
        <v>25820378</v>
      </c>
      <c r="EF195">
        <v>6</v>
      </c>
      <c r="EG195" t="s">
        <v>471</v>
      </c>
      <c r="EH195">
        <v>0</v>
      </c>
      <c r="EI195" t="s">
        <v>349</v>
      </c>
      <c r="EJ195">
        <v>1</v>
      </c>
      <c r="EK195">
        <v>62001</v>
      </c>
      <c r="EL195" t="s">
        <v>515</v>
      </c>
      <c r="EM195" t="s">
        <v>516</v>
      </c>
      <c r="EO195" t="s">
        <v>349</v>
      </c>
      <c r="EQ195">
        <v>131072</v>
      </c>
      <c r="ER195">
        <v>1714</v>
      </c>
      <c r="ES195">
        <v>818.31</v>
      </c>
      <c r="ET195">
        <v>8.36</v>
      </c>
      <c r="EU195">
        <v>1.35</v>
      </c>
      <c r="EV195">
        <v>887.33</v>
      </c>
      <c r="EW195">
        <v>102.7</v>
      </c>
      <c r="EX195">
        <v>0.1</v>
      </c>
      <c r="EY195">
        <v>0</v>
      </c>
      <c r="FQ195">
        <v>0</v>
      </c>
      <c r="FR195">
        <f t="shared" si="167"/>
        <v>0</v>
      </c>
      <c r="FS195">
        <v>0</v>
      </c>
      <c r="FV195" t="s">
        <v>372</v>
      </c>
      <c r="FW195" t="s">
        <v>373</v>
      </c>
      <c r="FX195">
        <v>80</v>
      </c>
      <c r="FY195">
        <v>50</v>
      </c>
      <c r="GA195" t="s">
        <v>349</v>
      </c>
      <c r="GD195">
        <v>0</v>
      </c>
      <c r="GF195">
        <v>1774700159</v>
      </c>
      <c r="GG195">
        <v>2</v>
      </c>
      <c r="GH195">
        <v>1</v>
      </c>
      <c r="GI195">
        <v>2</v>
      </c>
      <c r="GJ195">
        <v>0</v>
      </c>
      <c r="GK195">
        <f>ROUND(R195*(R12)/100,2)</f>
        <v>0</v>
      </c>
      <c r="GL195">
        <f t="shared" si="168"/>
        <v>0</v>
      </c>
      <c r="GM195">
        <f t="shared" si="169"/>
        <v>5861.89</v>
      </c>
      <c r="GN195">
        <f t="shared" si="170"/>
        <v>5861.89</v>
      </c>
      <c r="GO195">
        <f t="shared" si="171"/>
        <v>0</v>
      </c>
      <c r="GP195">
        <f t="shared" si="172"/>
        <v>0</v>
      </c>
      <c r="GT195">
        <v>0</v>
      </c>
      <c r="GU195">
        <v>1</v>
      </c>
      <c r="GV195">
        <v>0</v>
      </c>
      <c r="GW195">
        <v>0</v>
      </c>
      <c r="GX195">
        <f t="shared" si="173"/>
        <v>0</v>
      </c>
    </row>
    <row r="196" spans="1:206" x14ac:dyDescent="0.2">
      <c r="A196">
        <v>17</v>
      </c>
      <c r="B196">
        <v>1</v>
      </c>
      <c r="C196">
        <f>ROW(SmtRes!A260)</f>
        <v>260</v>
      </c>
      <c r="D196">
        <f>ROW(EtalonRes!A253)</f>
        <v>253</v>
      </c>
      <c r="E196" t="s">
        <v>629</v>
      </c>
      <c r="F196" t="s">
        <v>630</v>
      </c>
      <c r="G196" t="s">
        <v>631</v>
      </c>
      <c r="H196" t="s">
        <v>363</v>
      </c>
      <c r="I196">
        <v>0.47499999999999998</v>
      </c>
      <c r="J196">
        <v>0</v>
      </c>
      <c r="O196">
        <f t="shared" si="145"/>
        <v>9211.5499999999993</v>
      </c>
      <c r="P196">
        <f t="shared" si="146"/>
        <v>1960.62</v>
      </c>
      <c r="Q196">
        <f t="shared" si="147"/>
        <v>60.31</v>
      </c>
      <c r="R196">
        <f t="shared" si="148"/>
        <v>2.37</v>
      </c>
      <c r="S196">
        <f t="shared" si="149"/>
        <v>7190.62</v>
      </c>
      <c r="T196">
        <f t="shared" si="150"/>
        <v>0</v>
      </c>
      <c r="U196">
        <f t="shared" si="151"/>
        <v>33.437055000000001</v>
      </c>
      <c r="V196">
        <f t="shared" si="152"/>
        <v>7.1249999999999994E-3</v>
      </c>
      <c r="W196">
        <f t="shared" si="153"/>
        <v>0</v>
      </c>
      <c r="X196">
        <f t="shared" si="154"/>
        <v>5754.39</v>
      </c>
      <c r="Y196">
        <f t="shared" si="154"/>
        <v>2661.41</v>
      </c>
      <c r="AA196">
        <v>42559044</v>
      </c>
      <c r="AB196">
        <f t="shared" si="155"/>
        <v>1640.7908</v>
      </c>
      <c r="AC196">
        <f t="shared" si="156"/>
        <v>987.47</v>
      </c>
      <c r="AD196">
        <f>ROUND((((((ET196*1.25)*1.2))-(((EU196*1.25)*1.2)))+AE196),6)</f>
        <v>14.85</v>
      </c>
      <c r="AE196">
        <f>ROUND((((EU196*1.25)*1.2)),6)</f>
        <v>0.21</v>
      </c>
      <c r="AF196">
        <f>ROUND((((EV196*1.15)*1.2)),6)</f>
        <v>638.47080000000005</v>
      </c>
      <c r="AG196">
        <f t="shared" si="157"/>
        <v>0</v>
      </c>
      <c r="AH196">
        <f>(((EW196*1.15)*1.2))</f>
        <v>70.393799999999999</v>
      </c>
      <c r="AI196">
        <f>(((EX196*1.25)*1.2))</f>
        <v>1.4999999999999999E-2</v>
      </c>
      <c r="AJ196">
        <f t="shared" si="158"/>
        <v>0</v>
      </c>
      <c r="AK196">
        <v>1460.03</v>
      </c>
      <c r="AL196">
        <v>987.47</v>
      </c>
      <c r="AM196">
        <v>9.9</v>
      </c>
      <c r="AN196">
        <v>0.14000000000000001</v>
      </c>
      <c r="AO196">
        <v>462.66</v>
      </c>
      <c r="AP196">
        <v>0</v>
      </c>
      <c r="AQ196">
        <v>51.01</v>
      </c>
      <c r="AR196">
        <v>0.01</v>
      </c>
      <c r="AS196">
        <v>0</v>
      </c>
      <c r="AT196">
        <v>80</v>
      </c>
      <c r="AU196">
        <v>37</v>
      </c>
      <c r="AV196">
        <v>1</v>
      </c>
      <c r="AW196">
        <v>1</v>
      </c>
      <c r="AZ196">
        <v>1</v>
      </c>
      <c r="BA196">
        <v>23.71</v>
      </c>
      <c r="BB196">
        <v>8.5500000000000007</v>
      </c>
      <c r="BC196">
        <v>4.18</v>
      </c>
      <c r="BD196" t="s">
        <v>349</v>
      </c>
      <c r="BE196" t="s">
        <v>349</v>
      </c>
      <c r="BF196" t="s">
        <v>349</v>
      </c>
      <c r="BG196" t="s">
        <v>349</v>
      </c>
      <c r="BH196">
        <v>0</v>
      </c>
      <c r="BI196">
        <v>1</v>
      </c>
      <c r="BJ196" t="s">
        <v>632</v>
      </c>
      <c r="BM196">
        <v>15001</v>
      </c>
      <c r="BN196">
        <v>0</v>
      </c>
      <c r="BO196" t="s">
        <v>630</v>
      </c>
      <c r="BP196">
        <v>1</v>
      </c>
      <c r="BQ196">
        <v>2</v>
      </c>
      <c r="BR196">
        <v>0</v>
      </c>
      <c r="BS196">
        <v>23.71</v>
      </c>
      <c r="BT196">
        <v>1</v>
      </c>
      <c r="BU196">
        <v>1</v>
      </c>
      <c r="BV196">
        <v>1</v>
      </c>
      <c r="BW196">
        <v>1</v>
      </c>
      <c r="BX196">
        <v>1</v>
      </c>
      <c r="BY196" t="s">
        <v>349</v>
      </c>
      <c r="BZ196">
        <v>105</v>
      </c>
      <c r="CA196">
        <v>55</v>
      </c>
      <c r="CF196">
        <v>0</v>
      </c>
      <c r="CG196">
        <v>0</v>
      </c>
      <c r="CM196">
        <v>0</v>
      </c>
      <c r="CN196" t="s">
        <v>342</v>
      </c>
      <c r="CO196">
        <v>0</v>
      </c>
      <c r="CP196">
        <f t="shared" si="159"/>
        <v>9211.5499999999993</v>
      </c>
      <c r="CQ196">
        <f t="shared" si="160"/>
        <v>4127.6246000000001</v>
      </c>
      <c r="CR196">
        <f t="shared" si="161"/>
        <v>126.9675</v>
      </c>
      <c r="CS196">
        <f t="shared" si="162"/>
        <v>4.9790999999999999</v>
      </c>
      <c r="CT196">
        <f t="shared" si="163"/>
        <v>15138.142668000002</v>
      </c>
      <c r="CU196">
        <f t="shared" si="164"/>
        <v>0</v>
      </c>
      <c r="CV196">
        <f t="shared" si="164"/>
        <v>70.393799999999999</v>
      </c>
      <c r="CW196">
        <f t="shared" si="164"/>
        <v>1.4999999999999999E-2</v>
      </c>
      <c r="CX196">
        <f t="shared" si="164"/>
        <v>0</v>
      </c>
      <c r="CY196">
        <f t="shared" si="165"/>
        <v>5754.3919999999998</v>
      </c>
      <c r="CZ196">
        <f t="shared" si="166"/>
        <v>2661.4063000000001</v>
      </c>
      <c r="DC196" t="s">
        <v>349</v>
      </c>
      <c r="DD196" t="s">
        <v>349</v>
      </c>
      <c r="DE196" t="s">
        <v>400</v>
      </c>
      <c r="DF196" t="s">
        <v>400</v>
      </c>
      <c r="DG196" t="s">
        <v>401</v>
      </c>
      <c r="DH196" t="s">
        <v>349</v>
      </c>
      <c r="DI196" t="s">
        <v>401</v>
      </c>
      <c r="DJ196" t="s">
        <v>400</v>
      </c>
      <c r="DK196" t="s">
        <v>349</v>
      </c>
      <c r="DL196" t="s">
        <v>349</v>
      </c>
      <c r="DM196" t="s">
        <v>349</v>
      </c>
      <c r="DN196">
        <v>0</v>
      </c>
      <c r="DO196">
        <v>0</v>
      </c>
      <c r="DP196">
        <v>1</v>
      </c>
      <c r="DQ196">
        <v>1</v>
      </c>
      <c r="DU196">
        <v>1005</v>
      </c>
      <c r="DV196" t="s">
        <v>363</v>
      </c>
      <c r="DW196" t="s">
        <v>363</v>
      </c>
      <c r="DX196">
        <v>100</v>
      </c>
      <c r="EE196">
        <v>25820319</v>
      </c>
      <c r="EF196">
        <v>2</v>
      </c>
      <c r="EG196" t="s">
        <v>367</v>
      </c>
      <c r="EH196">
        <v>0</v>
      </c>
      <c r="EI196" t="s">
        <v>349</v>
      </c>
      <c r="EJ196">
        <v>1</v>
      </c>
      <c r="EK196">
        <v>15001</v>
      </c>
      <c r="EL196" t="s">
        <v>378</v>
      </c>
      <c r="EM196" t="s">
        <v>379</v>
      </c>
      <c r="EO196" t="s">
        <v>404</v>
      </c>
      <c r="EQ196">
        <v>131072</v>
      </c>
      <c r="ER196">
        <v>1460.03</v>
      </c>
      <c r="ES196">
        <v>987.47</v>
      </c>
      <c r="ET196">
        <v>9.9</v>
      </c>
      <c r="EU196">
        <v>0.14000000000000001</v>
      </c>
      <c r="EV196">
        <v>462.66</v>
      </c>
      <c r="EW196">
        <v>51.01</v>
      </c>
      <c r="EX196">
        <v>0.01</v>
      </c>
      <c r="EY196">
        <v>0</v>
      </c>
      <c r="FQ196">
        <v>0</v>
      </c>
      <c r="FR196">
        <f t="shared" si="167"/>
        <v>0</v>
      </c>
      <c r="FS196">
        <v>0</v>
      </c>
      <c r="FT196" t="s">
        <v>371</v>
      </c>
      <c r="FU196" t="s">
        <v>372</v>
      </c>
      <c r="FV196" t="s">
        <v>372</v>
      </c>
      <c r="FW196" t="s">
        <v>373</v>
      </c>
      <c r="FX196">
        <v>94.5</v>
      </c>
      <c r="FY196">
        <v>46.75</v>
      </c>
      <c r="GA196" t="s">
        <v>349</v>
      </c>
      <c r="GD196">
        <v>0</v>
      </c>
      <c r="GF196">
        <v>506658299</v>
      </c>
      <c r="GG196">
        <v>2</v>
      </c>
      <c r="GH196">
        <v>1</v>
      </c>
      <c r="GI196">
        <v>2</v>
      </c>
      <c r="GJ196">
        <v>0</v>
      </c>
      <c r="GK196">
        <f>ROUND(R196*(R12)/100,2)</f>
        <v>0</v>
      </c>
      <c r="GL196">
        <f t="shared" si="168"/>
        <v>0</v>
      </c>
      <c r="GM196">
        <f t="shared" si="169"/>
        <v>17627.349999999999</v>
      </c>
      <c r="GN196">
        <f t="shared" si="170"/>
        <v>17627.349999999999</v>
      </c>
      <c r="GO196">
        <f t="shared" si="171"/>
        <v>0</v>
      </c>
      <c r="GP196">
        <f t="shared" si="172"/>
        <v>0</v>
      </c>
      <c r="GT196">
        <v>0</v>
      </c>
      <c r="GU196">
        <v>1</v>
      </c>
      <c r="GV196">
        <v>0</v>
      </c>
      <c r="GW196">
        <v>0</v>
      </c>
      <c r="GX196">
        <f t="shared" si="173"/>
        <v>0</v>
      </c>
    </row>
    <row r="198" spans="1:206" x14ac:dyDescent="0.2">
      <c r="A198" s="2">
        <v>51</v>
      </c>
      <c r="B198" s="2">
        <f>B187</f>
        <v>1</v>
      </c>
      <c r="C198" s="2">
        <f>A187</f>
        <v>4</v>
      </c>
      <c r="D198" s="2">
        <f>ROW(A187)</f>
        <v>187</v>
      </c>
      <c r="E198" s="2"/>
      <c r="F198" s="2" t="str">
        <f>IF(F187&lt;&gt;"",F187,"")</f>
        <v>Новый раздел</v>
      </c>
      <c r="G198" s="2" t="str">
        <f>IF(G187&lt;&gt;"",G187,"")</f>
        <v>5. Ремонт (замена) оконных блоков</v>
      </c>
      <c r="H198" s="2"/>
      <c r="I198" s="2"/>
      <c r="J198" s="2"/>
      <c r="K198" s="2"/>
      <c r="L198" s="2"/>
      <c r="M198" s="2"/>
      <c r="N198" s="2"/>
      <c r="O198" s="2">
        <f t="shared" ref="O198:T198" si="174">ROUND(AB198,2)</f>
        <v>18581.169999999998</v>
      </c>
      <c r="P198" s="2">
        <f t="shared" si="174"/>
        <v>3489</v>
      </c>
      <c r="Q198" s="2">
        <f t="shared" si="174"/>
        <v>124.12</v>
      </c>
      <c r="R198" s="2">
        <f t="shared" si="174"/>
        <v>42.41</v>
      </c>
      <c r="S198" s="2">
        <f t="shared" si="174"/>
        <v>14968.05</v>
      </c>
      <c r="T198" s="2">
        <f t="shared" si="174"/>
        <v>0</v>
      </c>
      <c r="U198" s="2">
        <f>AH198</f>
        <v>69.840573399999997</v>
      </c>
      <c r="V198" s="2">
        <f>AI198</f>
        <v>0.13222500000000001</v>
      </c>
      <c r="W198" s="2">
        <f>ROUND(AJ198,2)</f>
        <v>0</v>
      </c>
      <c r="X198" s="2">
        <f>ROUND(AK198,2)</f>
        <v>11408.28</v>
      </c>
      <c r="Y198" s="2">
        <f>ROUND(AL198,2)</f>
        <v>5999.5</v>
      </c>
      <c r="Z198" s="2"/>
      <c r="AA198" s="2"/>
      <c r="AB198" s="2">
        <f>ROUND(SUMIF(AA191:AA196,"=42559044",O191:O196),2)</f>
        <v>18581.169999999998</v>
      </c>
      <c r="AC198" s="2">
        <f>ROUND(SUMIF(AA191:AA196,"=42559044",P191:P196),2)</f>
        <v>3489</v>
      </c>
      <c r="AD198" s="2">
        <f>ROUND(SUMIF(AA191:AA196,"=42559044",Q191:Q196),2)</f>
        <v>124.12</v>
      </c>
      <c r="AE198" s="2">
        <f>ROUND(SUMIF(AA191:AA196,"=42559044",R191:R196),2)</f>
        <v>42.41</v>
      </c>
      <c r="AF198" s="2">
        <f>ROUND(SUMIF(AA191:AA196,"=42559044",S191:S196),2)</f>
        <v>14968.05</v>
      </c>
      <c r="AG198" s="2">
        <f>ROUND(SUMIF(AA191:AA196,"=42559044",T191:T196),2)</f>
        <v>0</v>
      </c>
      <c r="AH198" s="2">
        <f>SUMIF(AA191:AA196,"=42559044",U191:U196)</f>
        <v>69.840573399999997</v>
      </c>
      <c r="AI198" s="2">
        <f>SUMIF(AA191:AA196,"=42559044",V191:V196)</f>
        <v>0.13222500000000001</v>
      </c>
      <c r="AJ198" s="2">
        <f>ROUND(SUMIF(AA191:AA196,"=42559044",W191:W196),2)</f>
        <v>0</v>
      </c>
      <c r="AK198" s="2">
        <f>ROUND(SUMIF(AA191:AA196,"=42559044",X191:X196),2)</f>
        <v>11408.28</v>
      </c>
      <c r="AL198" s="2">
        <f>ROUND(SUMIF(AA191:AA196,"=42559044",Y191:Y196),2)</f>
        <v>5999.5</v>
      </c>
      <c r="AM198" s="2"/>
      <c r="AN198" s="2"/>
      <c r="AO198" s="2">
        <f t="shared" ref="AO198:AZ198" si="175">ROUND(BB198,2)</f>
        <v>0</v>
      </c>
      <c r="AP198" s="2">
        <f t="shared" si="175"/>
        <v>0</v>
      </c>
      <c r="AQ198" s="2">
        <f t="shared" si="175"/>
        <v>0</v>
      </c>
      <c r="AR198" s="2">
        <f t="shared" si="175"/>
        <v>35988.949999999997</v>
      </c>
      <c r="AS198" s="2">
        <f t="shared" si="175"/>
        <v>35988.949999999997</v>
      </c>
      <c r="AT198" s="2">
        <f t="shared" si="175"/>
        <v>0</v>
      </c>
      <c r="AU198" s="2">
        <f t="shared" si="175"/>
        <v>0</v>
      </c>
      <c r="AV198" s="2">
        <f t="shared" si="175"/>
        <v>3489</v>
      </c>
      <c r="AW198" s="2">
        <f t="shared" si="175"/>
        <v>3489</v>
      </c>
      <c r="AX198" s="2">
        <f t="shared" si="175"/>
        <v>0</v>
      </c>
      <c r="AY198" s="2">
        <f t="shared" si="175"/>
        <v>3489</v>
      </c>
      <c r="AZ198" s="2">
        <f t="shared" si="175"/>
        <v>0</v>
      </c>
      <c r="BA198" s="2"/>
      <c r="BB198" s="2">
        <f>ROUND(SUMIF(AA191:AA196,"=42559044",FQ191:FQ196),2)</f>
        <v>0</v>
      </c>
      <c r="BC198" s="2">
        <f>ROUND(SUMIF(AA191:AA196,"=42559044",FR191:FR196),2)</f>
        <v>0</v>
      </c>
      <c r="BD198" s="2">
        <f>ROUND(SUMIF(AA191:AA196,"=42559044",GL191:GL196),2)</f>
        <v>0</v>
      </c>
      <c r="BE198" s="2">
        <f>ROUND(SUMIF(AA191:AA196,"=42559044",GM191:GM196),2)</f>
        <v>35988.949999999997</v>
      </c>
      <c r="BF198" s="2">
        <f>ROUND(SUMIF(AA191:AA196,"=42559044",GN191:GN196),2)</f>
        <v>35988.949999999997</v>
      </c>
      <c r="BG198" s="2">
        <f>ROUND(SUMIF(AA191:AA196,"=42559044",GO191:GO196),2)</f>
        <v>0</v>
      </c>
      <c r="BH198" s="2">
        <f>ROUND(SUMIF(AA191:AA196,"=42559044",GP191:GP196),2)</f>
        <v>0</v>
      </c>
      <c r="BI198" s="2">
        <f>AC198-BB198</f>
        <v>3489</v>
      </c>
      <c r="BJ198" s="2">
        <f>AC198-BC198</f>
        <v>3489</v>
      </c>
      <c r="BK198" s="2">
        <f>BB198-BD198</f>
        <v>0</v>
      </c>
      <c r="BL198" s="2">
        <f>AC198-BB198-BC198+BD198</f>
        <v>3489</v>
      </c>
      <c r="BM198" s="2">
        <f>BC198-BD198</f>
        <v>0</v>
      </c>
      <c r="BN198" s="2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>
        <v>0</v>
      </c>
    </row>
    <row r="200" spans="1:206" x14ac:dyDescent="0.2">
      <c r="A200" s="4">
        <v>50</v>
      </c>
      <c r="B200" s="4">
        <v>0</v>
      </c>
      <c r="C200" s="4">
        <v>0</v>
      </c>
      <c r="D200" s="4">
        <v>1</v>
      </c>
      <c r="E200" s="4">
        <v>201</v>
      </c>
      <c r="F200" s="4">
        <f>ROUND(Source!O198,O200)</f>
        <v>18581.169999999998</v>
      </c>
      <c r="G200" s="4" t="s">
        <v>419</v>
      </c>
      <c r="H200" s="4" t="s">
        <v>420</v>
      </c>
      <c r="I200" s="4"/>
      <c r="J200" s="4"/>
      <c r="K200" s="4">
        <v>201</v>
      </c>
      <c r="L200" s="4">
        <v>1</v>
      </c>
      <c r="M200" s="4">
        <v>3</v>
      </c>
      <c r="N200" s="4" t="s">
        <v>349</v>
      </c>
      <c r="O200" s="4">
        <v>2</v>
      </c>
      <c r="P200" s="4"/>
    </row>
    <row r="201" spans="1:206" x14ac:dyDescent="0.2">
      <c r="A201" s="4">
        <v>50</v>
      </c>
      <c r="B201" s="4">
        <v>0</v>
      </c>
      <c r="C201" s="4">
        <v>0</v>
      </c>
      <c r="D201" s="4">
        <v>1</v>
      </c>
      <c r="E201" s="4">
        <v>202</v>
      </c>
      <c r="F201" s="4">
        <f>ROUND(Source!P198,O201)</f>
        <v>3489</v>
      </c>
      <c r="G201" s="4" t="s">
        <v>421</v>
      </c>
      <c r="H201" s="4" t="s">
        <v>422</v>
      </c>
      <c r="I201" s="4"/>
      <c r="J201" s="4"/>
      <c r="K201" s="4">
        <v>202</v>
      </c>
      <c r="L201" s="4">
        <v>2</v>
      </c>
      <c r="M201" s="4">
        <v>3</v>
      </c>
      <c r="N201" s="4" t="s">
        <v>349</v>
      </c>
      <c r="O201" s="4">
        <v>2</v>
      </c>
      <c r="P201" s="4"/>
    </row>
    <row r="202" spans="1:206" x14ac:dyDescent="0.2">
      <c r="A202" s="4">
        <v>50</v>
      </c>
      <c r="B202" s="4">
        <v>0</v>
      </c>
      <c r="C202" s="4">
        <v>0</v>
      </c>
      <c r="D202" s="4">
        <v>1</v>
      </c>
      <c r="E202" s="4">
        <v>222</v>
      </c>
      <c r="F202" s="4">
        <f>ROUND(Source!AO198,O202)</f>
        <v>0</v>
      </c>
      <c r="G202" s="4" t="s">
        <v>423</v>
      </c>
      <c r="H202" s="4" t="s">
        <v>424</v>
      </c>
      <c r="I202" s="4"/>
      <c r="J202" s="4"/>
      <c r="K202" s="4">
        <v>222</v>
      </c>
      <c r="L202" s="4">
        <v>3</v>
      </c>
      <c r="M202" s="4">
        <v>3</v>
      </c>
      <c r="N202" s="4" t="s">
        <v>349</v>
      </c>
      <c r="O202" s="4">
        <v>2</v>
      </c>
      <c r="P202" s="4"/>
    </row>
    <row r="203" spans="1:206" x14ac:dyDescent="0.2">
      <c r="A203" s="4">
        <v>50</v>
      </c>
      <c r="B203" s="4">
        <v>0</v>
      </c>
      <c r="C203" s="4">
        <v>0</v>
      </c>
      <c r="D203" s="4">
        <v>1</v>
      </c>
      <c r="E203" s="4">
        <v>225</v>
      </c>
      <c r="F203" s="4">
        <f>ROUND(Source!AV198,O203)</f>
        <v>3489</v>
      </c>
      <c r="G203" s="4" t="s">
        <v>425</v>
      </c>
      <c r="H203" s="4" t="s">
        <v>426</v>
      </c>
      <c r="I203" s="4"/>
      <c r="J203" s="4"/>
      <c r="K203" s="4">
        <v>225</v>
      </c>
      <c r="L203" s="4">
        <v>4</v>
      </c>
      <c r="M203" s="4">
        <v>3</v>
      </c>
      <c r="N203" s="4" t="s">
        <v>349</v>
      </c>
      <c r="O203" s="4">
        <v>2</v>
      </c>
      <c r="P203" s="4"/>
    </row>
    <row r="204" spans="1:206" x14ac:dyDescent="0.2">
      <c r="A204" s="4">
        <v>50</v>
      </c>
      <c r="B204" s="4">
        <v>0</v>
      </c>
      <c r="C204" s="4">
        <v>0</v>
      </c>
      <c r="D204" s="4">
        <v>1</v>
      </c>
      <c r="E204" s="4">
        <v>226</v>
      </c>
      <c r="F204" s="4">
        <f>ROUND(Source!AW198,O204)</f>
        <v>3489</v>
      </c>
      <c r="G204" s="4" t="s">
        <v>427</v>
      </c>
      <c r="H204" s="4" t="s">
        <v>428</v>
      </c>
      <c r="I204" s="4"/>
      <c r="J204" s="4"/>
      <c r="K204" s="4">
        <v>226</v>
      </c>
      <c r="L204" s="4">
        <v>5</v>
      </c>
      <c r="M204" s="4">
        <v>3</v>
      </c>
      <c r="N204" s="4" t="s">
        <v>349</v>
      </c>
      <c r="O204" s="4">
        <v>2</v>
      </c>
      <c r="P204" s="4"/>
    </row>
    <row r="205" spans="1:206" x14ac:dyDescent="0.2">
      <c r="A205" s="4">
        <v>50</v>
      </c>
      <c r="B205" s="4">
        <v>0</v>
      </c>
      <c r="C205" s="4">
        <v>0</v>
      </c>
      <c r="D205" s="4">
        <v>1</v>
      </c>
      <c r="E205" s="4">
        <v>227</v>
      </c>
      <c r="F205" s="4">
        <f>ROUND(Source!AX198,O205)</f>
        <v>0</v>
      </c>
      <c r="G205" s="4" t="s">
        <v>429</v>
      </c>
      <c r="H205" s="4" t="s">
        <v>430</v>
      </c>
      <c r="I205" s="4"/>
      <c r="J205" s="4"/>
      <c r="K205" s="4">
        <v>227</v>
      </c>
      <c r="L205" s="4">
        <v>6</v>
      </c>
      <c r="M205" s="4">
        <v>3</v>
      </c>
      <c r="N205" s="4" t="s">
        <v>349</v>
      </c>
      <c r="O205" s="4">
        <v>2</v>
      </c>
      <c r="P205" s="4"/>
    </row>
    <row r="206" spans="1:206" x14ac:dyDescent="0.2">
      <c r="A206" s="4">
        <v>50</v>
      </c>
      <c r="B206" s="4">
        <v>0</v>
      </c>
      <c r="C206" s="4">
        <v>0</v>
      </c>
      <c r="D206" s="4">
        <v>1</v>
      </c>
      <c r="E206" s="4">
        <v>228</v>
      </c>
      <c r="F206" s="4">
        <f>ROUND(Source!AY198,O206)</f>
        <v>3489</v>
      </c>
      <c r="G206" s="4" t="s">
        <v>431</v>
      </c>
      <c r="H206" s="4" t="s">
        <v>432</v>
      </c>
      <c r="I206" s="4"/>
      <c r="J206" s="4"/>
      <c r="K206" s="4">
        <v>228</v>
      </c>
      <c r="L206" s="4">
        <v>7</v>
      </c>
      <c r="M206" s="4">
        <v>3</v>
      </c>
      <c r="N206" s="4" t="s">
        <v>349</v>
      </c>
      <c r="O206" s="4">
        <v>2</v>
      </c>
      <c r="P206" s="4"/>
    </row>
    <row r="207" spans="1:206" x14ac:dyDescent="0.2">
      <c r="A207" s="4">
        <v>50</v>
      </c>
      <c r="B207" s="4">
        <v>0</v>
      </c>
      <c r="C207" s="4">
        <v>0</v>
      </c>
      <c r="D207" s="4">
        <v>1</v>
      </c>
      <c r="E207" s="4">
        <v>216</v>
      </c>
      <c r="F207" s="4">
        <f>ROUND(Source!AP198,O207)</f>
        <v>0</v>
      </c>
      <c r="G207" s="4" t="s">
        <v>433</v>
      </c>
      <c r="H207" s="4" t="s">
        <v>434</v>
      </c>
      <c r="I207" s="4"/>
      <c r="J207" s="4"/>
      <c r="K207" s="4">
        <v>216</v>
      </c>
      <c r="L207" s="4">
        <v>8</v>
      </c>
      <c r="M207" s="4">
        <v>3</v>
      </c>
      <c r="N207" s="4" t="s">
        <v>349</v>
      </c>
      <c r="O207" s="4">
        <v>2</v>
      </c>
      <c r="P207" s="4"/>
    </row>
    <row r="208" spans="1:206" x14ac:dyDescent="0.2">
      <c r="A208" s="4">
        <v>50</v>
      </c>
      <c r="B208" s="4">
        <v>0</v>
      </c>
      <c r="C208" s="4">
        <v>0</v>
      </c>
      <c r="D208" s="4">
        <v>1</v>
      </c>
      <c r="E208" s="4">
        <v>223</v>
      </c>
      <c r="F208" s="4">
        <f>ROUND(Source!AQ198,O208)</f>
        <v>0</v>
      </c>
      <c r="G208" s="4" t="s">
        <v>435</v>
      </c>
      <c r="H208" s="4" t="s">
        <v>436</v>
      </c>
      <c r="I208" s="4"/>
      <c r="J208" s="4"/>
      <c r="K208" s="4">
        <v>223</v>
      </c>
      <c r="L208" s="4">
        <v>9</v>
      </c>
      <c r="M208" s="4">
        <v>3</v>
      </c>
      <c r="N208" s="4" t="s">
        <v>349</v>
      </c>
      <c r="O208" s="4">
        <v>2</v>
      </c>
      <c r="P208" s="4"/>
    </row>
    <row r="209" spans="1:118" x14ac:dyDescent="0.2">
      <c r="A209" s="4">
        <v>50</v>
      </c>
      <c r="B209" s="4">
        <v>0</v>
      </c>
      <c r="C209" s="4">
        <v>0</v>
      </c>
      <c r="D209" s="4">
        <v>1</v>
      </c>
      <c r="E209" s="4">
        <v>229</v>
      </c>
      <c r="F209" s="4">
        <f>ROUND(Source!AZ198,O209)</f>
        <v>0</v>
      </c>
      <c r="G209" s="4" t="s">
        <v>437</v>
      </c>
      <c r="H209" s="4" t="s">
        <v>438</v>
      </c>
      <c r="I209" s="4"/>
      <c r="J209" s="4"/>
      <c r="K209" s="4">
        <v>229</v>
      </c>
      <c r="L209" s="4">
        <v>10</v>
      </c>
      <c r="M209" s="4">
        <v>3</v>
      </c>
      <c r="N209" s="4" t="s">
        <v>349</v>
      </c>
      <c r="O209" s="4">
        <v>2</v>
      </c>
      <c r="P209" s="4"/>
    </row>
    <row r="210" spans="1:118" x14ac:dyDescent="0.2">
      <c r="A210" s="4">
        <v>50</v>
      </c>
      <c r="B210" s="4">
        <v>0</v>
      </c>
      <c r="C210" s="4">
        <v>0</v>
      </c>
      <c r="D210" s="4">
        <v>1</v>
      </c>
      <c r="E210" s="4">
        <v>203</v>
      </c>
      <c r="F210" s="4">
        <f>ROUND(Source!Q198,O210)</f>
        <v>124.12</v>
      </c>
      <c r="G210" s="4" t="s">
        <v>439</v>
      </c>
      <c r="H210" s="4" t="s">
        <v>440</v>
      </c>
      <c r="I210" s="4"/>
      <c r="J210" s="4"/>
      <c r="K210" s="4">
        <v>203</v>
      </c>
      <c r="L210" s="4">
        <v>11</v>
      </c>
      <c r="M210" s="4">
        <v>3</v>
      </c>
      <c r="N210" s="4" t="s">
        <v>349</v>
      </c>
      <c r="O210" s="4">
        <v>2</v>
      </c>
      <c r="P210" s="4"/>
    </row>
    <row r="211" spans="1:118" x14ac:dyDescent="0.2">
      <c r="A211" s="4">
        <v>50</v>
      </c>
      <c r="B211" s="4">
        <v>0</v>
      </c>
      <c r="C211" s="4">
        <v>0</v>
      </c>
      <c r="D211" s="4">
        <v>1</v>
      </c>
      <c r="E211" s="4">
        <v>204</v>
      </c>
      <c r="F211" s="4">
        <f>ROUND(Source!R198,O211)</f>
        <v>42.41</v>
      </c>
      <c r="G211" s="4" t="s">
        <v>441</v>
      </c>
      <c r="H211" s="4" t="s">
        <v>442</v>
      </c>
      <c r="I211" s="4"/>
      <c r="J211" s="4"/>
      <c r="K211" s="4">
        <v>204</v>
      </c>
      <c r="L211" s="4">
        <v>12</v>
      </c>
      <c r="M211" s="4">
        <v>3</v>
      </c>
      <c r="N211" s="4" t="s">
        <v>349</v>
      </c>
      <c r="O211" s="4">
        <v>2</v>
      </c>
      <c r="P211" s="4"/>
    </row>
    <row r="212" spans="1:118" x14ac:dyDescent="0.2">
      <c r="A212" s="4">
        <v>50</v>
      </c>
      <c r="B212" s="4">
        <v>0</v>
      </c>
      <c r="C212" s="4">
        <v>0</v>
      </c>
      <c r="D212" s="4">
        <v>1</v>
      </c>
      <c r="E212" s="4">
        <v>205</v>
      </c>
      <c r="F212" s="4">
        <f>ROUND(Source!S198,O212)</f>
        <v>14968.05</v>
      </c>
      <c r="G212" s="4" t="s">
        <v>443</v>
      </c>
      <c r="H212" s="4" t="s">
        <v>444</v>
      </c>
      <c r="I212" s="4"/>
      <c r="J212" s="4"/>
      <c r="K212" s="4">
        <v>205</v>
      </c>
      <c r="L212" s="4">
        <v>13</v>
      </c>
      <c r="M212" s="4">
        <v>3</v>
      </c>
      <c r="N212" s="4" t="s">
        <v>349</v>
      </c>
      <c r="O212" s="4">
        <v>2</v>
      </c>
      <c r="P212" s="4"/>
    </row>
    <row r="213" spans="1:118" x14ac:dyDescent="0.2">
      <c r="A213" s="4">
        <v>50</v>
      </c>
      <c r="B213" s="4">
        <v>0</v>
      </c>
      <c r="C213" s="4">
        <v>0</v>
      </c>
      <c r="D213" s="4">
        <v>1</v>
      </c>
      <c r="E213" s="4">
        <v>214</v>
      </c>
      <c r="F213" s="4">
        <f>ROUND(Source!AS198,O213)</f>
        <v>35988.949999999997</v>
      </c>
      <c r="G213" s="4" t="s">
        <v>445</v>
      </c>
      <c r="H213" s="4" t="s">
        <v>446</v>
      </c>
      <c r="I213" s="4"/>
      <c r="J213" s="4"/>
      <c r="K213" s="4">
        <v>214</v>
      </c>
      <c r="L213" s="4">
        <v>14</v>
      </c>
      <c r="M213" s="4">
        <v>3</v>
      </c>
      <c r="N213" s="4" t="s">
        <v>349</v>
      </c>
      <c r="O213" s="4">
        <v>2</v>
      </c>
      <c r="P213" s="4"/>
    </row>
    <row r="214" spans="1:118" x14ac:dyDescent="0.2">
      <c r="A214" s="4">
        <v>50</v>
      </c>
      <c r="B214" s="4">
        <v>0</v>
      </c>
      <c r="C214" s="4">
        <v>0</v>
      </c>
      <c r="D214" s="4">
        <v>1</v>
      </c>
      <c r="E214" s="4">
        <v>215</v>
      </c>
      <c r="F214" s="4">
        <f>ROUND(Source!AT198,O214)</f>
        <v>0</v>
      </c>
      <c r="G214" s="4" t="s">
        <v>447</v>
      </c>
      <c r="H214" s="4" t="s">
        <v>448</v>
      </c>
      <c r="I214" s="4"/>
      <c r="J214" s="4"/>
      <c r="K214" s="4">
        <v>215</v>
      </c>
      <c r="L214" s="4">
        <v>15</v>
      </c>
      <c r="M214" s="4">
        <v>3</v>
      </c>
      <c r="N214" s="4" t="s">
        <v>349</v>
      </c>
      <c r="O214" s="4">
        <v>2</v>
      </c>
      <c r="P214" s="4"/>
    </row>
    <row r="215" spans="1:118" x14ac:dyDescent="0.2">
      <c r="A215" s="4">
        <v>50</v>
      </c>
      <c r="B215" s="4">
        <v>0</v>
      </c>
      <c r="C215" s="4">
        <v>0</v>
      </c>
      <c r="D215" s="4">
        <v>1</v>
      </c>
      <c r="E215" s="4">
        <v>217</v>
      </c>
      <c r="F215" s="4">
        <f>ROUND(Source!AU198,O215)</f>
        <v>0</v>
      </c>
      <c r="G215" s="4" t="s">
        <v>449</v>
      </c>
      <c r="H215" s="4" t="s">
        <v>450</v>
      </c>
      <c r="I215" s="4"/>
      <c r="J215" s="4"/>
      <c r="K215" s="4">
        <v>217</v>
      </c>
      <c r="L215" s="4">
        <v>16</v>
      </c>
      <c r="M215" s="4">
        <v>3</v>
      </c>
      <c r="N215" s="4" t="s">
        <v>349</v>
      </c>
      <c r="O215" s="4">
        <v>2</v>
      </c>
      <c r="P215" s="4"/>
    </row>
    <row r="216" spans="1:118" x14ac:dyDescent="0.2">
      <c r="A216" s="4">
        <v>50</v>
      </c>
      <c r="B216" s="4">
        <v>0</v>
      </c>
      <c r="C216" s="4">
        <v>0</v>
      </c>
      <c r="D216" s="4">
        <v>1</v>
      </c>
      <c r="E216" s="4">
        <v>206</v>
      </c>
      <c r="F216" s="4">
        <f>ROUND(Source!T198,O216)</f>
        <v>0</v>
      </c>
      <c r="G216" s="4" t="s">
        <v>451</v>
      </c>
      <c r="H216" s="4" t="s">
        <v>452</v>
      </c>
      <c r="I216" s="4"/>
      <c r="J216" s="4"/>
      <c r="K216" s="4">
        <v>206</v>
      </c>
      <c r="L216" s="4">
        <v>17</v>
      </c>
      <c r="M216" s="4">
        <v>3</v>
      </c>
      <c r="N216" s="4" t="s">
        <v>349</v>
      </c>
      <c r="O216" s="4">
        <v>2</v>
      </c>
      <c r="P216" s="4"/>
    </row>
    <row r="217" spans="1:118" x14ac:dyDescent="0.2">
      <c r="A217" s="4">
        <v>50</v>
      </c>
      <c r="B217" s="4">
        <v>0</v>
      </c>
      <c r="C217" s="4">
        <v>0</v>
      </c>
      <c r="D217" s="4">
        <v>1</v>
      </c>
      <c r="E217" s="4">
        <v>207</v>
      </c>
      <c r="F217" s="4">
        <f>Source!U198</f>
        <v>69.840573399999997</v>
      </c>
      <c r="G217" s="4" t="s">
        <v>453</v>
      </c>
      <c r="H217" s="4" t="s">
        <v>454</v>
      </c>
      <c r="I217" s="4"/>
      <c r="J217" s="4"/>
      <c r="K217" s="4">
        <v>207</v>
      </c>
      <c r="L217" s="4">
        <v>18</v>
      </c>
      <c r="M217" s="4">
        <v>3</v>
      </c>
      <c r="N217" s="4" t="s">
        <v>349</v>
      </c>
      <c r="O217" s="4">
        <v>-1</v>
      </c>
      <c r="P217" s="4"/>
    </row>
    <row r="218" spans="1:118" x14ac:dyDescent="0.2">
      <c r="A218" s="4">
        <v>50</v>
      </c>
      <c r="B218" s="4">
        <v>0</v>
      </c>
      <c r="C218" s="4">
        <v>0</v>
      </c>
      <c r="D218" s="4">
        <v>1</v>
      </c>
      <c r="E218" s="4">
        <v>208</v>
      </c>
      <c r="F218" s="4">
        <f>Source!V198</f>
        <v>0.13222500000000001</v>
      </c>
      <c r="G218" s="4" t="s">
        <v>455</v>
      </c>
      <c r="H218" s="4" t="s">
        <v>456</v>
      </c>
      <c r="I218" s="4"/>
      <c r="J218" s="4"/>
      <c r="K218" s="4">
        <v>208</v>
      </c>
      <c r="L218" s="4">
        <v>19</v>
      </c>
      <c r="M218" s="4">
        <v>3</v>
      </c>
      <c r="N218" s="4" t="s">
        <v>349</v>
      </c>
      <c r="O218" s="4">
        <v>-1</v>
      </c>
      <c r="P218" s="4"/>
    </row>
    <row r="219" spans="1:118" x14ac:dyDescent="0.2">
      <c r="A219" s="4">
        <v>50</v>
      </c>
      <c r="B219" s="4">
        <v>0</v>
      </c>
      <c r="C219" s="4">
        <v>0</v>
      </c>
      <c r="D219" s="4">
        <v>1</v>
      </c>
      <c r="E219" s="4">
        <v>209</v>
      </c>
      <c r="F219" s="4">
        <f>ROUND(Source!W198,O219)</f>
        <v>0</v>
      </c>
      <c r="G219" s="4" t="s">
        <v>457</v>
      </c>
      <c r="H219" s="4" t="s">
        <v>458</v>
      </c>
      <c r="I219" s="4"/>
      <c r="J219" s="4"/>
      <c r="K219" s="4">
        <v>209</v>
      </c>
      <c r="L219" s="4">
        <v>20</v>
      </c>
      <c r="M219" s="4">
        <v>3</v>
      </c>
      <c r="N219" s="4" t="s">
        <v>349</v>
      </c>
      <c r="O219" s="4">
        <v>2</v>
      </c>
      <c r="P219" s="4"/>
    </row>
    <row r="220" spans="1:118" x14ac:dyDescent="0.2">
      <c r="A220" s="4">
        <v>50</v>
      </c>
      <c r="B220" s="4">
        <v>0</v>
      </c>
      <c r="C220" s="4">
        <v>0</v>
      </c>
      <c r="D220" s="4">
        <v>1</v>
      </c>
      <c r="E220" s="4">
        <v>210</v>
      </c>
      <c r="F220" s="4">
        <f>ROUND(Source!X198,O220)</f>
        <v>11408.28</v>
      </c>
      <c r="G220" s="4" t="s">
        <v>459</v>
      </c>
      <c r="H220" s="4" t="s">
        <v>460</v>
      </c>
      <c r="I220" s="4"/>
      <c r="J220" s="4"/>
      <c r="K220" s="4">
        <v>210</v>
      </c>
      <c r="L220" s="4">
        <v>21</v>
      </c>
      <c r="M220" s="4">
        <v>3</v>
      </c>
      <c r="N220" s="4" t="s">
        <v>349</v>
      </c>
      <c r="O220" s="4">
        <v>2</v>
      </c>
      <c r="P220" s="4"/>
    </row>
    <row r="221" spans="1:118" x14ac:dyDescent="0.2">
      <c r="A221" s="4">
        <v>50</v>
      </c>
      <c r="B221" s="4">
        <v>0</v>
      </c>
      <c r="C221" s="4">
        <v>0</v>
      </c>
      <c r="D221" s="4">
        <v>1</v>
      </c>
      <c r="E221" s="4">
        <v>211</v>
      </c>
      <c r="F221" s="4">
        <f>ROUND(Source!Y198,O221)</f>
        <v>5999.5</v>
      </c>
      <c r="G221" s="4" t="s">
        <v>461</v>
      </c>
      <c r="H221" s="4" t="s">
        <v>462</v>
      </c>
      <c r="I221" s="4"/>
      <c r="J221" s="4"/>
      <c r="K221" s="4">
        <v>211</v>
      </c>
      <c r="L221" s="4">
        <v>22</v>
      </c>
      <c r="M221" s="4">
        <v>3</v>
      </c>
      <c r="N221" s="4" t="s">
        <v>349</v>
      </c>
      <c r="O221" s="4">
        <v>2</v>
      </c>
      <c r="P221" s="4"/>
    </row>
    <row r="222" spans="1:118" x14ac:dyDescent="0.2">
      <c r="A222" s="4">
        <v>50</v>
      </c>
      <c r="B222" s="4">
        <v>1</v>
      </c>
      <c r="C222" s="4">
        <v>0</v>
      </c>
      <c r="D222" s="4">
        <v>1</v>
      </c>
      <c r="E222" s="4">
        <v>224</v>
      </c>
      <c r="F222" s="4">
        <f>ROUND(Source!AR198,O222)</f>
        <v>35988.949999999997</v>
      </c>
      <c r="G222" s="4" t="s">
        <v>463</v>
      </c>
      <c r="H222" s="4" t="s">
        <v>464</v>
      </c>
      <c r="I222" s="4"/>
      <c r="J222" s="4"/>
      <c r="K222" s="4">
        <v>224</v>
      </c>
      <c r="L222" s="4">
        <v>23</v>
      </c>
      <c r="M222" s="4">
        <v>0</v>
      </c>
      <c r="N222" s="4" t="s">
        <v>349</v>
      </c>
      <c r="O222" s="4">
        <v>2</v>
      </c>
      <c r="P222" s="4"/>
    </row>
    <row r="224" spans="1:118" x14ac:dyDescent="0.2">
      <c r="A224" s="2">
        <v>51</v>
      </c>
      <c r="B224" s="2">
        <f>B20</f>
        <v>1</v>
      </c>
      <c r="C224" s="2">
        <f>A20</f>
        <v>3</v>
      </c>
      <c r="D224" s="2">
        <f>ROW(A20)</f>
        <v>20</v>
      </c>
      <c r="E224" s="2"/>
      <c r="F224" s="2" t="str">
        <f>IF(F20&lt;&gt;"",F20,"")</f>
        <v>Локальная смета</v>
      </c>
      <c r="G224" s="2" t="str">
        <f>IF(G20&lt;&gt;"",G20,"")</f>
        <v>Локальная смета</v>
      </c>
      <c r="H224" s="2"/>
      <c r="I224" s="2"/>
      <c r="J224" s="2"/>
      <c r="K224" s="2"/>
      <c r="L224" s="2"/>
      <c r="M224" s="2"/>
      <c r="N224" s="2"/>
      <c r="O224" s="2">
        <f t="shared" ref="O224:T224" si="176">ROUND(O38+O86+O128+O161+O198+AB224,2)</f>
        <v>129142.83</v>
      </c>
      <c r="P224" s="2">
        <f t="shared" si="176"/>
        <v>46630.17</v>
      </c>
      <c r="Q224" s="2">
        <f t="shared" si="176"/>
        <v>2832.59</v>
      </c>
      <c r="R224" s="2">
        <f t="shared" si="176"/>
        <v>1240.23</v>
      </c>
      <c r="S224" s="2">
        <f t="shared" si="176"/>
        <v>79680.070000000007</v>
      </c>
      <c r="T224" s="2">
        <f t="shared" si="176"/>
        <v>0</v>
      </c>
      <c r="U224" s="2">
        <f>U38+U86+U128+U161+U198+AH224</f>
        <v>379.16140303999998</v>
      </c>
      <c r="V224" s="2">
        <f>V38+V86+V128+V161+V198+AI224</f>
        <v>4.3415149999999993</v>
      </c>
      <c r="W224" s="2">
        <f>ROUND(W38+W86+W128+W161+W198+AJ224,2)</f>
        <v>2.76</v>
      </c>
      <c r="X224" s="2">
        <f>ROUND(X38+X86+X128+X161+X198+AK224,2)</f>
        <v>62071.63</v>
      </c>
      <c r="Y224" s="2">
        <f>ROUND(Y38+Y86+Y128+Y161+Y198+AL224,2)</f>
        <v>32409.72</v>
      </c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>
        <f t="shared" ref="AO224:AZ224" si="177">ROUND(AO38+AO86+AO128+AO161+AO198+BB224,2)</f>
        <v>0</v>
      </c>
      <c r="AP224" s="2">
        <f t="shared" si="177"/>
        <v>0</v>
      </c>
      <c r="AQ224" s="2">
        <f t="shared" si="177"/>
        <v>0</v>
      </c>
      <c r="AR224" s="2">
        <f t="shared" si="177"/>
        <v>223624.18</v>
      </c>
      <c r="AS224" s="2">
        <f t="shared" si="177"/>
        <v>222563.79</v>
      </c>
      <c r="AT224" s="2">
        <f t="shared" si="177"/>
        <v>1060.3900000000001</v>
      </c>
      <c r="AU224" s="2">
        <f t="shared" si="177"/>
        <v>0</v>
      </c>
      <c r="AV224" s="2">
        <f t="shared" si="177"/>
        <v>46630.17</v>
      </c>
      <c r="AW224" s="2">
        <f t="shared" si="177"/>
        <v>46630.17</v>
      </c>
      <c r="AX224" s="2">
        <f t="shared" si="177"/>
        <v>0</v>
      </c>
      <c r="AY224" s="2">
        <f t="shared" si="177"/>
        <v>46630.17</v>
      </c>
      <c r="AZ224" s="2">
        <f t="shared" si="177"/>
        <v>0</v>
      </c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>
        <v>0</v>
      </c>
    </row>
    <row r="226" spans="1:16" x14ac:dyDescent="0.2">
      <c r="A226" s="4">
        <v>50</v>
      </c>
      <c r="B226" s="4">
        <v>1</v>
      </c>
      <c r="C226" s="4">
        <v>0</v>
      </c>
      <c r="D226" s="4">
        <v>1</v>
      </c>
      <c r="E226" s="4">
        <v>201</v>
      </c>
      <c r="F226" s="4">
        <f>ROUND(Source!O224,O226)</f>
        <v>129142.83</v>
      </c>
      <c r="G226" s="4" t="s">
        <v>419</v>
      </c>
      <c r="H226" s="4" t="s">
        <v>420</v>
      </c>
      <c r="I226" s="4"/>
      <c r="J226" s="4"/>
      <c r="K226" s="4">
        <v>201</v>
      </c>
      <c r="L226" s="4">
        <v>1</v>
      </c>
      <c r="M226" s="4">
        <v>0</v>
      </c>
      <c r="N226" s="4" t="s">
        <v>349</v>
      </c>
      <c r="O226" s="4">
        <v>2</v>
      </c>
      <c r="P226" s="4"/>
    </row>
    <row r="227" spans="1:16" x14ac:dyDescent="0.2">
      <c r="A227" s="4">
        <v>50</v>
      </c>
      <c r="B227" s="4">
        <v>1</v>
      </c>
      <c r="C227" s="4">
        <v>0</v>
      </c>
      <c r="D227" s="4">
        <v>1</v>
      </c>
      <c r="E227" s="4">
        <v>202</v>
      </c>
      <c r="F227" s="4">
        <f>ROUND(Source!P224,O227)</f>
        <v>46630.17</v>
      </c>
      <c r="G227" s="4" t="s">
        <v>421</v>
      </c>
      <c r="H227" s="4" t="s">
        <v>422</v>
      </c>
      <c r="I227" s="4"/>
      <c r="J227" s="4"/>
      <c r="K227" s="4">
        <v>202</v>
      </c>
      <c r="L227" s="4">
        <v>2</v>
      </c>
      <c r="M227" s="4">
        <v>0</v>
      </c>
      <c r="N227" s="4" t="s">
        <v>349</v>
      </c>
      <c r="O227" s="4">
        <v>2</v>
      </c>
      <c r="P227" s="4"/>
    </row>
    <row r="228" spans="1:16" x14ac:dyDescent="0.2">
      <c r="A228" s="4">
        <v>50</v>
      </c>
      <c r="B228" s="4">
        <v>0</v>
      </c>
      <c r="C228" s="4">
        <v>0</v>
      </c>
      <c r="D228" s="4">
        <v>1</v>
      </c>
      <c r="E228" s="4">
        <v>227</v>
      </c>
      <c r="F228" s="4">
        <f>ROUND(Source!AO224,O228)</f>
        <v>0</v>
      </c>
      <c r="G228" s="4" t="s">
        <v>423</v>
      </c>
      <c r="H228" s="4" t="s">
        <v>424</v>
      </c>
      <c r="I228" s="4"/>
      <c r="J228" s="4"/>
      <c r="K228" s="4">
        <v>222</v>
      </c>
      <c r="L228" s="4">
        <v>3</v>
      </c>
      <c r="M228" s="4">
        <v>3</v>
      </c>
      <c r="N228" s="4" t="s">
        <v>349</v>
      </c>
      <c r="O228" s="4">
        <v>2</v>
      </c>
      <c r="P228" s="4"/>
    </row>
    <row r="229" spans="1:16" x14ac:dyDescent="0.2">
      <c r="A229" s="4">
        <v>50</v>
      </c>
      <c r="B229" s="4">
        <v>0</v>
      </c>
      <c r="C229" s="4">
        <v>0</v>
      </c>
      <c r="D229" s="4">
        <v>1</v>
      </c>
      <c r="E229" s="4">
        <v>225</v>
      </c>
      <c r="F229" s="4">
        <f>ROUND(Source!AV224,O229)</f>
        <v>46630.17</v>
      </c>
      <c r="G229" s="4" t="s">
        <v>425</v>
      </c>
      <c r="H229" s="4" t="s">
        <v>426</v>
      </c>
      <c r="I229" s="4"/>
      <c r="J229" s="4"/>
      <c r="K229" s="4">
        <v>225</v>
      </c>
      <c r="L229" s="4">
        <v>4</v>
      </c>
      <c r="M229" s="4">
        <v>3</v>
      </c>
      <c r="N229" s="4" t="s">
        <v>349</v>
      </c>
      <c r="O229" s="4">
        <v>2</v>
      </c>
      <c r="P229" s="4"/>
    </row>
    <row r="230" spans="1:16" x14ac:dyDescent="0.2">
      <c r="A230" s="4">
        <v>50</v>
      </c>
      <c r="B230" s="4">
        <v>0</v>
      </c>
      <c r="C230" s="4">
        <v>0</v>
      </c>
      <c r="D230" s="4">
        <v>1</v>
      </c>
      <c r="E230" s="4">
        <v>226</v>
      </c>
      <c r="F230" s="4">
        <f>ROUND(Source!AW224,O230)</f>
        <v>46630.17</v>
      </c>
      <c r="G230" s="4" t="s">
        <v>427</v>
      </c>
      <c r="H230" s="4" t="s">
        <v>428</v>
      </c>
      <c r="I230" s="4"/>
      <c r="J230" s="4"/>
      <c r="K230" s="4">
        <v>226</v>
      </c>
      <c r="L230" s="4">
        <v>5</v>
      </c>
      <c r="M230" s="4">
        <v>3</v>
      </c>
      <c r="N230" s="4" t="s">
        <v>349</v>
      </c>
      <c r="O230" s="4">
        <v>2</v>
      </c>
      <c r="P230" s="4"/>
    </row>
    <row r="231" spans="1:16" x14ac:dyDescent="0.2">
      <c r="A231" s="4">
        <v>50</v>
      </c>
      <c r="B231" s="4">
        <v>0</v>
      </c>
      <c r="C231" s="4">
        <v>0</v>
      </c>
      <c r="D231" s="4">
        <v>1</v>
      </c>
      <c r="E231" s="4">
        <v>0</v>
      </c>
      <c r="F231" s="4">
        <f>ROUND(Source!AX224,O231)</f>
        <v>0</v>
      </c>
      <c r="G231" s="4" t="s">
        <v>429</v>
      </c>
      <c r="H231" s="4" t="s">
        <v>430</v>
      </c>
      <c r="I231" s="4"/>
      <c r="J231" s="4"/>
      <c r="K231" s="4">
        <v>227</v>
      </c>
      <c r="L231" s="4">
        <v>6</v>
      </c>
      <c r="M231" s="4">
        <v>3</v>
      </c>
      <c r="N231" s="4" t="s">
        <v>349</v>
      </c>
      <c r="O231" s="4">
        <v>2</v>
      </c>
      <c r="P231" s="4"/>
    </row>
    <row r="232" spans="1:16" x14ac:dyDescent="0.2">
      <c r="A232" s="4">
        <v>50</v>
      </c>
      <c r="B232" s="4">
        <v>0</v>
      </c>
      <c r="C232" s="4">
        <v>0</v>
      </c>
      <c r="D232" s="4">
        <v>1</v>
      </c>
      <c r="E232" s="4">
        <v>228</v>
      </c>
      <c r="F232" s="4">
        <f>ROUND(Source!AY224,O232)</f>
        <v>46630.17</v>
      </c>
      <c r="G232" s="4" t="s">
        <v>431</v>
      </c>
      <c r="H232" s="4" t="s">
        <v>432</v>
      </c>
      <c r="I232" s="4"/>
      <c r="J232" s="4"/>
      <c r="K232" s="4">
        <v>228</v>
      </c>
      <c r="L232" s="4">
        <v>7</v>
      </c>
      <c r="M232" s="4">
        <v>3</v>
      </c>
      <c r="N232" s="4" t="s">
        <v>349</v>
      </c>
      <c r="O232" s="4">
        <v>2</v>
      </c>
      <c r="P232" s="4"/>
    </row>
    <row r="233" spans="1:16" x14ac:dyDescent="0.2">
      <c r="A233" s="4">
        <v>50</v>
      </c>
      <c r="B233" s="4">
        <v>0</v>
      </c>
      <c r="C233" s="4">
        <v>0</v>
      </c>
      <c r="D233" s="4">
        <v>1</v>
      </c>
      <c r="E233" s="4">
        <v>216</v>
      </c>
      <c r="F233" s="4">
        <f>ROUND(Source!AP224,O233)</f>
        <v>0</v>
      </c>
      <c r="G233" s="4" t="s">
        <v>433</v>
      </c>
      <c r="H233" s="4" t="s">
        <v>434</v>
      </c>
      <c r="I233" s="4"/>
      <c r="J233" s="4"/>
      <c r="K233" s="4">
        <v>216</v>
      </c>
      <c r="L233" s="4">
        <v>8</v>
      </c>
      <c r="M233" s="4">
        <v>3</v>
      </c>
      <c r="N233" s="4" t="s">
        <v>349</v>
      </c>
      <c r="O233" s="4">
        <v>2</v>
      </c>
      <c r="P233" s="4"/>
    </row>
    <row r="234" spans="1:16" x14ac:dyDescent="0.2">
      <c r="A234" s="4">
        <v>50</v>
      </c>
      <c r="B234" s="4">
        <v>0</v>
      </c>
      <c r="C234" s="4">
        <v>0</v>
      </c>
      <c r="D234" s="4">
        <v>1</v>
      </c>
      <c r="E234" s="4">
        <v>223</v>
      </c>
      <c r="F234" s="4">
        <f>ROUND(Source!AQ224,O234)</f>
        <v>0</v>
      </c>
      <c r="G234" s="4" t="s">
        <v>435</v>
      </c>
      <c r="H234" s="4" t="s">
        <v>436</v>
      </c>
      <c r="I234" s="4"/>
      <c r="J234" s="4"/>
      <c r="K234" s="4">
        <v>223</v>
      </c>
      <c r="L234" s="4">
        <v>9</v>
      </c>
      <c r="M234" s="4">
        <v>3</v>
      </c>
      <c r="N234" s="4" t="s">
        <v>349</v>
      </c>
      <c r="O234" s="4">
        <v>2</v>
      </c>
      <c r="P234" s="4"/>
    </row>
    <row r="235" spans="1:16" x14ac:dyDescent="0.2">
      <c r="A235" s="4">
        <v>50</v>
      </c>
      <c r="B235" s="4">
        <v>0</v>
      </c>
      <c r="C235" s="4">
        <v>0</v>
      </c>
      <c r="D235" s="4">
        <v>1</v>
      </c>
      <c r="E235" s="4">
        <v>229</v>
      </c>
      <c r="F235" s="4">
        <f>ROUND(Source!AZ224,O235)</f>
        <v>0</v>
      </c>
      <c r="G235" s="4" t="s">
        <v>437</v>
      </c>
      <c r="H235" s="4" t="s">
        <v>438</v>
      </c>
      <c r="I235" s="4"/>
      <c r="J235" s="4"/>
      <c r="K235" s="4">
        <v>229</v>
      </c>
      <c r="L235" s="4">
        <v>10</v>
      </c>
      <c r="M235" s="4">
        <v>3</v>
      </c>
      <c r="N235" s="4" t="s">
        <v>349</v>
      </c>
      <c r="O235" s="4">
        <v>2</v>
      </c>
      <c r="P235" s="4"/>
    </row>
    <row r="236" spans="1:16" x14ac:dyDescent="0.2">
      <c r="A236" s="4">
        <v>50</v>
      </c>
      <c r="B236" s="4">
        <v>1</v>
      </c>
      <c r="C236" s="4">
        <v>0</v>
      </c>
      <c r="D236" s="4">
        <v>1</v>
      </c>
      <c r="E236" s="4">
        <v>203</v>
      </c>
      <c r="F236" s="4">
        <f>ROUND(Source!Q224,O236)</f>
        <v>2832.59</v>
      </c>
      <c r="G236" s="4" t="s">
        <v>439</v>
      </c>
      <c r="H236" s="4" t="s">
        <v>440</v>
      </c>
      <c r="I236" s="4"/>
      <c r="J236" s="4"/>
      <c r="K236" s="4">
        <v>203</v>
      </c>
      <c r="L236" s="4">
        <v>11</v>
      </c>
      <c r="M236" s="4">
        <v>0</v>
      </c>
      <c r="N236" s="4" t="s">
        <v>349</v>
      </c>
      <c r="O236" s="4">
        <v>2</v>
      </c>
      <c r="P236" s="4"/>
    </row>
    <row r="237" spans="1:16" x14ac:dyDescent="0.2">
      <c r="A237" s="4">
        <v>50</v>
      </c>
      <c r="B237" s="4">
        <v>1</v>
      </c>
      <c r="C237" s="4">
        <v>0</v>
      </c>
      <c r="D237" s="4">
        <v>1</v>
      </c>
      <c r="E237" s="4">
        <v>204</v>
      </c>
      <c r="F237" s="4">
        <f>ROUND(Source!R224,O237)</f>
        <v>1240.23</v>
      </c>
      <c r="G237" s="4" t="s">
        <v>441</v>
      </c>
      <c r="H237" s="4" t="s">
        <v>442</v>
      </c>
      <c r="I237" s="4"/>
      <c r="J237" s="4"/>
      <c r="K237" s="4">
        <v>204</v>
      </c>
      <c r="L237" s="4">
        <v>12</v>
      </c>
      <c r="M237" s="4">
        <v>0</v>
      </c>
      <c r="N237" s="4" t="s">
        <v>349</v>
      </c>
      <c r="O237" s="4">
        <v>2</v>
      </c>
      <c r="P237" s="4"/>
    </row>
    <row r="238" spans="1:16" x14ac:dyDescent="0.2">
      <c r="A238" s="4">
        <v>50</v>
      </c>
      <c r="B238" s="4">
        <v>1</v>
      </c>
      <c r="C238" s="4">
        <v>0</v>
      </c>
      <c r="D238" s="4">
        <v>1</v>
      </c>
      <c r="E238" s="4">
        <v>205</v>
      </c>
      <c r="F238" s="4">
        <f>ROUND(Source!S224,O238)</f>
        <v>79680.070000000007</v>
      </c>
      <c r="G238" s="4" t="s">
        <v>443</v>
      </c>
      <c r="H238" s="4" t="s">
        <v>444</v>
      </c>
      <c r="I238" s="4"/>
      <c r="J238" s="4"/>
      <c r="K238" s="4">
        <v>205</v>
      </c>
      <c r="L238" s="4">
        <v>13</v>
      </c>
      <c r="M238" s="4">
        <v>0</v>
      </c>
      <c r="N238" s="4" t="s">
        <v>349</v>
      </c>
      <c r="O238" s="4">
        <v>2</v>
      </c>
      <c r="P238" s="4"/>
    </row>
    <row r="239" spans="1:16" x14ac:dyDescent="0.2">
      <c r="A239" s="4">
        <v>50</v>
      </c>
      <c r="B239" s="4">
        <v>0</v>
      </c>
      <c r="C239" s="4">
        <v>0</v>
      </c>
      <c r="D239" s="4">
        <v>1</v>
      </c>
      <c r="E239" s="4">
        <v>214</v>
      </c>
      <c r="F239" s="4">
        <f>ROUND(Source!AS224,O239)</f>
        <v>222563.79</v>
      </c>
      <c r="G239" s="4" t="s">
        <v>445</v>
      </c>
      <c r="H239" s="4" t="s">
        <v>446</v>
      </c>
      <c r="I239" s="4"/>
      <c r="J239" s="4"/>
      <c r="K239" s="4">
        <v>214</v>
      </c>
      <c r="L239" s="4">
        <v>14</v>
      </c>
      <c r="M239" s="4">
        <v>3</v>
      </c>
      <c r="N239" s="4" t="s">
        <v>349</v>
      </c>
      <c r="O239" s="4">
        <v>2</v>
      </c>
      <c r="P239" s="4"/>
    </row>
    <row r="240" spans="1:16" x14ac:dyDescent="0.2">
      <c r="A240" s="4">
        <v>50</v>
      </c>
      <c r="B240" s="4">
        <v>0</v>
      </c>
      <c r="C240" s="4">
        <v>0</v>
      </c>
      <c r="D240" s="4">
        <v>1</v>
      </c>
      <c r="E240" s="4">
        <v>215</v>
      </c>
      <c r="F240" s="4">
        <f>ROUND(Source!AT224,O240)</f>
        <v>1060.3900000000001</v>
      </c>
      <c r="G240" s="4" t="s">
        <v>447</v>
      </c>
      <c r="H240" s="4" t="s">
        <v>448</v>
      </c>
      <c r="I240" s="4"/>
      <c r="J240" s="4"/>
      <c r="K240" s="4">
        <v>215</v>
      </c>
      <c r="L240" s="4">
        <v>15</v>
      </c>
      <c r="M240" s="4">
        <v>3</v>
      </c>
      <c r="N240" s="4" t="s">
        <v>349</v>
      </c>
      <c r="O240" s="4">
        <v>2</v>
      </c>
      <c r="P240" s="4"/>
    </row>
    <row r="241" spans="1:118" x14ac:dyDescent="0.2">
      <c r="A241" s="4">
        <v>50</v>
      </c>
      <c r="B241" s="4">
        <v>0</v>
      </c>
      <c r="C241" s="4">
        <v>0</v>
      </c>
      <c r="D241" s="4">
        <v>1</v>
      </c>
      <c r="E241" s="4">
        <v>217</v>
      </c>
      <c r="F241" s="4">
        <f>ROUND(Source!AU224,O241)</f>
        <v>0</v>
      </c>
      <c r="G241" s="4" t="s">
        <v>449</v>
      </c>
      <c r="H241" s="4" t="s">
        <v>450</v>
      </c>
      <c r="I241" s="4"/>
      <c r="J241" s="4"/>
      <c r="K241" s="4">
        <v>217</v>
      </c>
      <c r="L241" s="4">
        <v>16</v>
      </c>
      <c r="M241" s="4">
        <v>3</v>
      </c>
      <c r="N241" s="4" t="s">
        <v>349</v>
      </c>
      <c r="O241" s="4">
        <v>2</v>
      </c>
      <c r="P241" s="4"/>
    </row>
    <row r="242" spans="1:118" x14ac:dyDescent="0.2">
      <c r="A242" s="4">
        <v>50</v>
      </c>
      <c r="B242" s="4">
        <v>0</v>
      </c>
      <c r="C242" s="4">
        <v>0</v>
      </c>
      <c r="D242" s="4">
        <v>1</v>
      </c>
      <c r="E242" s="4">
        <v>206</v>
      </c>
      <c r="F242" s="4">
        <f>ROUND(Source!T224,O242)</f>
        <v>0</v>
      </c>
      <c r="G242" s="4" t="s">
        <v>451</v>
      </c>
      <c r="H242" s="4" t="s">
        <v>452</v>
      </c>
      <c r="I242" s="4"/>
      <c r="J242" s="4"/>
      <c r="K242" s="4">
        <v>206</v>
      </c>
      <c r="L242" s="4">
        <v>17</v>
      </c>
      <c r="M242" s="4">
        <v>3</v>
      </c>
      <c r="N242" s="4" t="s">
        <v>349</v>
      </c>
      <c r="O242" s="4">
        <v>2</v>
      </c>
      <c r="P242" s="4"/>
    </row>
    <row r="243" spans="1:118" x14ac:dyDescent="0.2">
      <c r="A243" s="4">
        <v>50</v>
      </c>
      <c r="B243" s="4">
        <v>1</v>
      </c>
      <c r="C243" s="4">
        <v>0</v>
      </c>
      <c r="D243" s="4">
        <v>1</v>
      </c>
      <c r="E243" s="4">
        <v>207</v>
      </c>
      <c r="F243" s="4">
        <f>ROUND(Source!U224,O243)</f>
        <v>379.16</v>
      </c>
      <c r="G243" s="4" t="s">
        <v>453</v>
      </c>
      <c r="H243" s="4" t="s">
        <v>454</v>
      </c>
      <c r="I243" s="4"/>
      <c r="J243" s="4"/>
      <c r="K243" s="4">
        <v>207</v>
      </c>
      <c r="L243" s="4">
        <v>18</v>
      </c>
      <c r="M243" s="4">
        <v>0</v>
      </c>
      <c r="N243" s="4" t="s">
        <v>349</v>
      </c>
      <c r="O243" s="4">
        <v>2</v>
      </c>
      <c r="P243" s="4"/>
    </row>
    <row r="244" spans="1:118" x14ac:dyDescent="0.2">
      <c r="A244" s="4">
        <v>50</v>
      </c>
      <c r="B244" s="4">
        <v>1</v>
      </c>
      <c r="C244" s="4">
        <v>0</v>
      </c>
      <c r="D244" s="4">
        <v>1</v>
      </c>
      <c r="E244" s="4">
        <v>208</v>
      </c>
      <c r="F244" s="4">
        <f>ROUND(Source!V224,O244)</f>
        <v>4.34</v>
      </c>
      <c r="G244" s="4" t="s">
        <v>455</v>
      </c>
      <c r="H244" s="4" t="s">
        <v>456</v>
      </c>
      <c r="I244" s="4"/>
      <c r="J244" s="4"/>
      <c r="K244" s="4">
        <v>208</v>
      </c>
      <c r="L244" s="4">
        <v>19</v>
      </c>
      <c r="M244" s="4">
        <v>0</v>
      </c>
      <c r="N244" s="4" t="s">
        <v>349</v>
      </c>
      <c r="O244" s="4">
        <v>2</v>
      </c>
      <c r="P244" s="4"/>
    </row>
    <row r="245" spans="1:118" x14ac:dyDescent="0.2">
      <c r="A245" s="4">
        <v>50</v>
      </c>
      <c r="B245" s="4">
        <v>0</v>
      </c>
      <c r="C245" s="4">
        <v>0</v>
      </c>
      <c r="D245" s="4">
        <v>1</v>
      </c>
      <c r="E245" s="4">
        <v>209</v>
      </c>
      <c r="F245" s="4">
        <f>ROUND(Source!W224,O245)</f>
        <v>2.76</v>
      </c>
      <c r="G245" s="4" t="s">
        <v>457</v>
      </c>
      <c r="H245" s="4" t="s">
        <v>458</v>
      </c>
      <c r="I245" s="4"/>
      <c r="J245" s="4"/>
      <c r="K245" s="4">
        <v>209</v>
      </c>
      <c r="L245" s="4">
        <v>20</v>
      </c>
      <c r="M245" s="4">
        <v>3</v>
      </c>
      <c r="N245" s="4" t="s">
        <v>349</v>
      </c>
      <c r="O245" s="4">
        <v>2</v>
      </c>
      <c r="P245" s="4"/>
    </row>
    <row r="246" spans="1:118" x14ac:dyDescent="0.2">
      <c r="A246" s="4">
        <v>50</v>
      </c>
      <c r="B246" s="4">
        <v>1</v>
      </c>
      <c r="C246" s="4">
        <v>0</v>
      </c>
      <c r="D246" s="4">
        <v>1</v>
      </c>
      <c r="E246" s="4">
        <v>210</v>
      </c>
      <c r="F246" s="4">
        <f>ROUND(Source!X224,O246)</f>
        <v>62071.63</v>
      </c>
      <c r="G246" s="4" t="s">
        <v>459</v>
      </c>
      <c r="H246" s="4" t="s">
        <v>460</v>
      </c>
      <c r="I246" s="4"/>
      <c r="J246" s="4"/>
      <c r="K246" s="4">
        <v>210</v>
      </c>
      <c r="L246" s="4">
        <v>21</v>
      </c>
      <c r="M246" s="4">
        <v>0</v>
      </c>
      <c r="N246" s="4" t="s">
        <v>349</v>
      </c>
      <c r="O246" s="4">
        <v>2</v>
      </c>
      <c r="P246" s="4"/>
    </row>
    <row r="247" spans="1:118" x14ac:dyDescent="0.2">
      <c r="A247" s="4">
        <v>50</v>
      </c>
      <c r="B247" s="4">
        <v>1</v>
      </c>
      <c r="C247" s="4">
        <v>0</v>
      </c>
      <c r="D247" s="4">
        <v>1</v>
      </c>
      <c r="E247" s="4">
        <v>211</v>
      </c>
      <c r="F247" s="4">
        <f>ROUND(Source!Y224,O247)</f>
        <v>32409.72</v>
      </c>
      <c r="G247" s="4" t="s">
        <v>461</v>
      </c>
      <c r="H247" s="4" t="s">
        <v>462</v>
      </c>
      <c r="I247" s="4"/>
      <c r="J247" s="4"/>
      <c r="K247" s="4">
        <v>211</v>
      </c>
      <c r="L247" s="4">
        <v>22</v>
      </c>
      <c r="M247" s="4">
        <v>0</v>
      </c>
      <c r="N247" s="4" t="s">
        <v>349</v>
      </c>
      <c r="O247" s="4">
        <v>2</v>
      </c>
      <c r="P247" s="4"/>
    </row>
    <row r="248" spans="1:118" x14ac:dyDescent="0.2">
      <c r="A248" s="4">
        <v>50</v>
      </c>
      <c r="B248" s="4">
        <v>0</v>
      </c>
      <c r="C248" s="4">
        <v>0</v>
      </c>
      <c r="D248" s="4">
        <v>1</v>
      </c>
      <c r="E248" s="4">
        <v>224</v>
      </c>
      <c r="F248" s="4">
        <f>ROUND(Source!AR224,O248)</f>
        <v>223624.18</v>
      </c>
      <c r="G248" s="4" t="s">
        <v>463</v>
      </c>
      <c r="H248" s="4" t="s">
        <v>464</v>
      </c>
      <c r="I248" s="4"/>
      <c r="J248" s="4"/>
      <c r="K248" s="4">
        <v>224</v>
      </c>
      <c r="L248" s="4">
        <v>23</v>
      </c>
      <c r="M248" s="4">
        <v>3</v>
      </c>
      <c r="N248" s="4" t="s">
        <v>349</v>
      </c>
      <c r="O248" s="4">
        <v>2</v>
      </c>
      <c r="P248" s="4"/>
    </row>
    <row r="249" spans="1:118" x14ac:dyDescent="0.2">
      <c r="A249" s="4">
        <v>50</v>
      </c>
      <c r="B249" s="4">
        <v>1</v>
      </c>
      <c r="C249" s="4">
        <v>0</v>
      </c>
      <c r="D249" s="4">
        <v>2</v>
      </c>
      <c r="E249" s="4">
        <v>0</v>
      </c>
      <c r="F249" s="4">
        <f>ROUND(F226+F246+F247,O249)</f>
        <v>223624.18</v>
      </c>
      <c r="G249" s="4" t="s">
        <v>633</v>
      </c>
      <c r="H249" s="4" t="s">
        <v>634</v>
      </c>
      <c r="I249" s="4"/>
      <c r="J249" s="4"/>
      <c r="K249" s="4">
        <v>212</v>
      </c>
      <c r="L249" s="4">
        <v>24</v>
      </c>
      <c r="M249" s="4">
        <v>0</v>
      </c>
      <c r="N249" s="4" t="s">
        <v>349</v>
      </c>
      <c r="O249" s="4">
        <v>2</v>
      </c>
      <c r="P249" s="4"/>
    </row>
    <row r="250" spans="1:118" x14ac:dyDescent="0.2">
      <c r="A250" s="4">
        <v>50</v>
      </c>
      <c r="B250" s="4">
        <v>1</v>
      </c>
      <c r="C250" s="4">
        <v>0</v>
      </c>
      <c r="D250" s="4">
        <v>2</v>
      </c>
      <c r="E250" s="4">
        <v>0</v>
      </c>
      <c r="F250" s="4">
        <f>ROUND(F249*0.18,O250)</f>
        <v>40252.35</v>
      </c>
      <c r="G250" s="4" t="s">
        <v>635</v>
      </c>
      <c r="H250" s="4" t="s">
        <v>636</v>
      </c>
      <c r="I250" s="4"/>
      <c r="J250" s="4"/>
      <c r="K250" s="4">
        <v>212</v>
      </c>
      <c r="L250" s="4">
        <v>25</v>
      </c>
      <c r="M250" s="4">
        <v>0</v>
      </c>
      <c r="N250" s="4" t="s">
        <v>349</v>
      </c>
      <c r="O250" s="4">
        <v>2</v>
      </c>
      <c r="P250" s="4"/>
    </row>
    <row r="251" spans="1:118" x14ac:dyDescent="0.2">
      <c r="A251" s="4">
        <v>50</v>
      </c>
      <c r="B251" s="4">
        <v>1</v>
      </c>
      <c r="C251" s="4">
        <v>0</v>
      </c>
      <c r="D251" s="4">
        <v>2</v>
      </c>
      <c r="E251" s="4">
        <v>0</v>
      </c>
      <c r="F251" s="4">
        <f>ROUND(F249+F250,O251)</f>
        <v>263876.53000000003</v>
      </c>
      <c r="G251" s="4" t="s">
        <v>637</v>
      </c>
      <c r="H251" s="4" t="s">
        <v>634</v>
      </c>
      <c r="I251" s="4"/>
      <c r="J251" s="4"/>
      <c r="K251" s="4">
        <v>212</v>
      </c>
      <c r="L251" s="4">
        <v>26</v>
      </c>
      <c r="M251" s="4">
        <v>0</v>
      </c>
      <c r="N251" s="4" t="s">
        <v>349</v>
      </c>
      <c r="O251" s="4">
        <v>2</v>
      </c>
      <c r="P251" s="4"/>
    </row>
    <row r="253" spans="1:118" x14ac:dyDescent="0.2">
      <c r="A253" s="2">
        <v>51</v>
      </c>
      <c r="B253" s="2">
        <f>B12</f>
        <v>307</v>
      </c>
      <c r="C253" s="2">
        <f>A12</f>
        <v>1</v>
      </c>
      <c r="D253" s="2">
        <f>ROW(A12)</f>
        <v>12</v>
      </c>
      <c r="E253" s="2"/>
      <c r="F253" s="2" t="str">
        <f>IF(F12&lt;&gt;"",F12,"")</f>
        <v/>
      </c>
      <c r="G253" s="2" t="str">
        <f>IF(G12&lt;&gt;"",G12,"")</f>
        <v>Подъезд 1 д44 бдА2</v>
      </c>
      <c r="H253" s="2"/>
      <c r="I253" s="2"/>
      <c r="J253" s="2"/>
      <c r="K253" s="2"/>
      <c r="L253" s="2"/>
      <c r="M253" s="2"/>
      <c r="N253" s="2"/>
      <c r="O253" s="2">
        <f t="shared" ref="O253:T253" si="178">ROUND(O224,2)</f>
        <v>129142.83</v>
      </c>
      <c r="P253" s="2">
        <f t="shared" si="178"/>
        <v>46630.17</v>
      </c>
      <c r="Q253" s="2">
        <f t="shared" si="178"/>
        <v>2832.59</v>
      </c>
      <c r="R253" s="2">
        <f t="shared" si="178"/>
        <v>1240.23</v>
      </c>
      <c r="S253" s="2">
        <f t="shared" si="178"/>
        <v>79680.070000000007</v>
      </c>
      <c r="T253" s="2">
        <f t="shared" si="178"/>
        <v>0</v>
      </c>
      <c r="U253" s="2">
        <f>U224</f>
        <v>379.16140303999998</v>
      </c>
      <c r="V253" s="2">
        <f>V224</f>
        <v>4.3415149999999993</v>
      </c>
      <c r="W253" s="2">
        <f>ROUND(W224,2)</f>
        <v>2.76</v>
      </c>
      <c r="X253" s="2">
        <f>ROUND(X224,2)</f>
        <v>62071.63</v>
      </c>
      <c r="Y253" s="2">
        <f>ROUND(Y224,2)</f>
        <v>32409.72</v>
      </c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>
        <f t="shared" ref="AO253:AZ253" si="179">ROUND(AO224,2)</f>
        <v>0</v>
      </c>
      <c r="AP253" s="2">
        <f t="shared" si="179"/>
        <v>0</v>
      </c>
      <c r="AQ253" s="2">
        <f t="shared" si="179"/>
        <v>0</v>
      </c>
      <c r="AR253" s="2">
        <f t="shared" si="179"/>
        <v>223624.18</v>
      </c>
      <c r="AS253" s="2">
        <f t="shared" si="179"/>
        <v>222563.79</v>
      </c>
      <c r="AT253" s="2">
        <f t="shared" si="179"/>
        <v>1060.3900000000001</v>
      </c>
      <c r="AU253" s="2">
        <f t="shared" si="179"/>
        <v>0</v>
      </c>
      <c r="AV253" s="2">
        <f t="shared" si="179"/>
        <v>46630.17</v>
      </c>
      <c r="AW253" s="2">
        <f t="shared" si="179"/>
        <v>46630.17</v>
      </c>
      <c r="AX253" s="2">
        <f t="shared" si="179"/>
        <v>0</v>
      </c>
      <c r="AY253" s="2">
        <f t="shared" si="179"/>
        <v>46630.17</v>
      </c>
      <c r="AZ253" s="2">
        <f t="shared" si="179"/>
        <v>0</v>
      </c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>
        <v>0</v>
      </c>
    </row>
    <row r="255" spans="1:118" x14ac:dyDescent="0.2">
      <c r="A255" s="4">
        <v>50</v>
      </c>
      <c r="B255" s="4">
        <v>0</v>
      </c>
      <c r="C255" s="4">
        <v>0</v>
      </c>
      <c r="D255" s="4">
        <v>1</v>
      </c>
      <c r="E255" s="4">
        <v>201</v>
      </c>
      <c r="F255" s="4">
        <f>ROUND(Source!O253,O255)</f>
        <v>129142.83</v>
      </c>
      <c r="G255" s="4" t="s">
        <v>419</v>
      </c>
      <c r="H255" s="4" t="s">
        <v>420</v>
      </c>
      <c r="I255" s="4"/>
      <c r="J255" s="4"/>
      <c r="K255" s="4">
        <v>201</v>
      </c>
      <c r="L255" s="4">
        <v>1</v>
      </c>
      <c r="M255" s="4">
        <v>3</v>
      </c>
      <c r="N255" s="4" t="s">
        <v>349</v>
      </c>
      <c r="O255" s="4">
        <v>2</v>
      </c>
      <c r="P255" s="4"/>
    </row>
    <row r="256" spans="1:118" x14ac:dyDescent="0.2">
      <c r="A256" s="4">
        <v>50</v>
      </c>
      <c r="B256" s="4">
        <v>0</v>
      </c>
      <c r="C256" s="4">
        <v>0</v>
      </c>
      <c r="D256" s="4">
        <v>1</v>
      </c>
      <c r="E256" s="4">
        <v>202</v>
      </c>
      <c r="F256" s="4">
        <f>ROUND(Source!P253,O256)</f>
        <v>46630.17</v>
      </c>
      <c r="G256" s="4" t="s">
        <v>421</v>
      </c>
      <c r="H256" s="4" t="s">
        <v>422</v>
      </c>
      <c r="I256" s="4"/>
      <c r="J256" s="4"/>
      <c r="K256" s="4">
        <v>202</v>
      </c>
      <c r="L256" s="4">
        <v>2</v>
      </c>
      <c r="M256" s="4">
        <v>3</v>
      </c>
      <c r="N256" s="4" t="s">
        <v>349</v>
      </c>
      <c r="O256" s="4">
        <v>2</v>
      </c>
      <c r="P256" s="4"/>
    </row>
    <row r="257" spans="1:16" x14ac:dyDescent="0.2">
      <c r="A257" s="4">
        <v>50</v>
      </c>
      <c r="B257" s="4">
        <v>0</v>
      </c>
      <c r="C257" s="4">
        <v>0</v>
      </c>
      <c r="D257" s="4">
        <v>1</v>
      </c>
      <c r="E257" s="4">
        <v>227</v>
      </c>
      <c r="F257" s="4">
        <f>ROUND(Source!AO253,O257)</f>
        <v>0</v>
      </c>
      <c r="G257" s="4" t="s">
        <v>423</v>
      </c>
      <c r="H257" s="4" t="s">
        <v>424</v>
      </c>
      <c r="I257" s="4"/>
      <c r="J257" s="4"/>
      <c r="K257" s="4">
        <v>222</v>
      </c>
      <c r="L257" s="4">
        <v>3</v>
      </c>
      <c r="M257" s="4">
        <v>3</v>
      </c>
      <c r="N257" s="4" t="s">
        <v>349</v>
      </c>
      <c r="O257" s="4">
        <v>2</v>
      </c>
      <c r="P257" s="4"/>
    </row>
    <row r="258" spans="1:16" x14ac:dyDescent="0.2">
      <c r="A258" s="4">
        <v>50</v>
      </c>
      <c r="B258" s="4">
        <v>0</v>
      </c>
      <c r="C258" s="4">
        <v>0</v>
      </c>
      <c r="D258" s="4">
        <v>1</v>
      </c>
      <c r="E258" s="4">
        <v>225</v>
      </c>
      <c r="F258" s="4">
        <f>ROUND(Source!AV253,O258)</f>
        <v>46630.17</v>
      </c>
      <c r="G258" s="4" t="s">
        <v>425</v>
      </c>
      <c r="H258" s="4" t="s">
        <v>426</v>
      </c>
      <c r="I258" s="4"/>
      <c r="J258" s="4"/>
      <c r="K258" s="4">
        <v>225</v>
      </c>
      <c r="L258" s="4">
        <v>4</v>
      </c>
      <c r="M258" s="4">
        <v>3</v>
      </c>
      <c r="N258" s="4" t="s">
        <v>349</v>
      </c>
      <c r="O258" s="4">
        <v>2</v>
      </c>
      <c r="P258" s="4"/>
    </row>
    <row r="259" spans="1:16" x14ac:dyDescent="0.2">
      <c r="A259" s="4">
        <v>50</v>
      </c>
      <c r="B259" s="4">
        <v>0</v>
      </c>
      <c r="C259" s="4">
        <v>0</v>
      </c>
      <c r="D259" s="4">
        <v>1</v>
      </c>
      <c r="E259" s="4">
        <v>226</v>
      </c>
      <c r="F259" s="4">
        <f>ROUND(Source!AW253,O259)</f>
        <v>46630.17</v>
      </c>
      <c r="G259" s="4" t="s">
        <v>427</v>
      </c>
      <c r="H259" s="4" t="s">
        <v>428</v>
      </c>
      <c r="I259" s="4"/>
      <c r="J259" s="4"/>
      <c r="K259" s="4">
        <v>226</v>
      </c>
      <c r="L259" s="4">
        <v>5</v>
      </c>
      <c r="M259" s="4">
        <v>3</v>
      </c>
      <c r="N259" s="4" t="s">
        <v>349</v>
      </c>
      <c r="O259" s="4">
        <v>2</v>
      </c>
      <c r="P259" s="4"/>
    </row>
    <row r="260" spans="1:16" x14ac:dyDescent="0.2">
      <c r="A260" s="4">
        <v>50</v>
      </c>
      <c r="B260" s="4">
        <v>0</v>
      </c>
      <c r="C260" s="4">
        <v>0</v>
      </c>
      <c r="D260" s="4">
        <v>1</v>
      </c>
      <c r="E260" s="4">
        <v>0</v>
      </c>
      <c r="F260" s="4">
        <f>ROUND(Source!AX253,O260)</f>
        <v>0</v>
      </c>
      <c r="G260" s="4" t="s">
        <v>429</v>
      </c>
      <c r="H260" s="4" t="s">
        <v>430</v>
      </c>
      <c r="I260" s="4"/>
      <c r="J260" s="4"/>
      <c r="K260" s="4">
        <v>227</v>
      </c>
      <c r="L260" s="4">
        <v>6</v>
      </c>
      <c r="M260" s="4">
        <v>3</v>
      </c>
      <c r="N260" s="4" t="s">
        <v>349</v>
      </c>
      <c r="O260" s="4">
        <v>2</v>
      </c>
      <c r="P260" s="4"/>
    </row>
    <row r="261" spans="1:16" x14ac:dyDescent="0.2">
      <c r="A261" s="4">
        <v>50</v>
      </c>
      <c r="B261" s="4">
        <v>0</v>
      </c>
      <c r="C261" s="4">
        <v>0</v>
      </c>
      <c r="D261" s="4">
        <v>1</v>
      </c>
      <c r="E261" s="4">
        <v>228</v>
      </c>
      <c r="F261" s="4">
        <f>ROUND(Source!AY253,O261)</f>
        <v>46630.17</v>
      </c>
      <c r="G261" s="4" t="s">
        <v>431</v>
      </c>
      <c r="H261" s="4" t="s">
        <v>432</v>
      </c>
      <c r="I261" s="4"/>
      <c r="J261" s="4"/>
      <c r="K261" s="4">
        <v>228</v>
      </c>
      <c r="L261" s="4">
        <v>7</v>
      </c>
      <c r="M261" s="4">
        <v>3</v>
      </c>
      <c r="N261" s="4" t="s">
        <v>349</v>
      </c>
      <c r="O261" s="4">
        <v>2</v>
      </c>
      <c r="P261" s="4"/>
    </row>
    <row r="262" spans="1:16" x14ac:dyDescent="0.2">
      <c r="A262" s="4">
        <v>50</v>
      </c>
      <c r="B262" s="4">
        <v>0</v>
      </c>
      <c r="C262" s="4">
        <v>0</v>
      </c>
      <c r="D262" s="4">
        <v>1</v>
      </c>
      <c r="E262" s="4">
        <v>216</v>
      </c>
      <c r="F262" s="4">
        <f>ROUND(Source!AP253,O262)</f>
        <v>0</v>
      </c>
      <c r="G262" s="4" t="s">
        <v>433</v>
      </c>
      <c r="H262" s="4" t="s">
        <v>434</v>
      </c>
      <c r="I262" s="4"/>
      <c r="J262" s="4"/>
      <c r="K262" s="4">
        <v>216</v>
      </c>
      <c r="L262" s="4">
        <v>8</v>
      </c>
      <c r="M262" s="4">
        <v>3</v>
      </c>
      <c r="N262" s="4" t="s">
        <v>349</v>
      </c>
      <c r="O262" s="4">
        <v>2</v>
      </c>
      <c r="P262" s="4"/>
    </row>
    <row r="263" spans="1:16" x14ac:dyDescent="0.2">
      <c r="A263" s="4">
        <v>50</v>
      </c>
      <c r="B263" s="4">
        <v>0</v>
      </c>
      <c r="C263" s="4">
        <v>0</v>
      </c>
      <c r="D263" s="4">
        <v>1</v>
      </c>
      <c r="E263" s="4">
        <v>223</v>
      </c>
      <c r="F263" s="4">
        <f>ROUND(Source!AQ253,O263)</f>
        <v>0</v>
      </c>
      <c r="G263" s="4" t="s">
        <v>435</v>
      </c>
      <c r="H263" s="4" t="s">
        <v>436</v>
      </c>
      <c r="I263" s="4"/>
      <c r="J263" s="4"/>
      <c r="K263" s="4">
        <v>223</v>
      </c>
      <c r="L263" s="4">
        <v>9</v>
      </c>
      <c r="M263" s="4">
        <v>3</v>
      </c>
      <c r="N263" s="4" t="s">
        <v>349</v>
      </c>
      <c r="O263" s="4">
        <v>2</v>
      </c>
      <c r="P263" s="4"/>
    </row>
    <row r="264" spans="1:16" x14ac:dyDescent="0.2">
      <c r="A264" s="4">
        <v>50</v>
      </c>
      <c r="B264" s="4">
        <v>0</v>
      </c>
      <c r="C264" s="4">
        <v>0</v>
      </c>
      <c r="D264" s="4">
        <v>1</v>
      </c>
      <c r="E264" s="4">
        <v>229</v>
      </c>
      <c r="F264" s="4">
        <f>ROUND(Source!AZ253,O264)</f>
        <v>0</v>
      </c>
      <c r="G264" s="4" t="s">
        <v>437</v>
      </c>
      <c r="H264" s="4" t="s">
        <v>438</v>
      </c>
      <c r="I264" s="4"/>
      <c r="J264" s="4"/>
      <c r="K264" s="4">
        <v>229</v>
      </c>
      <c r="L264" s="4">
        <v>10</v>
      </c>
      <c r="M264" s="4">
        <v>3</v>
      </c>
      <c r="N264" s="4" t="s">
        <v>349</v>
      </c>
      <c r="O264" s="4">
        <v>2</v>
      </c>
      <c r="P264" s="4"/>
    </row>
    <row r="265" spans="1:16" x14ac:dyDescent="0.2">
      <c r="A265" s="4">
        <v>50</v>
      </c>
      <c r="B265" s="4">
        <v>0</v>
      </c>
      <c r="C265" s="4">
        <v>0</v>
      </c>
      <c r="D265" s="4">
        <v>1</v>
      </c>
      <c r="E265" s="4">
        <v>203</v>
      </c>
      <c r="F265" s="4">
        <f>ROUND(Source!Q253,O265)</f>
        <v>2832.59</v>
      </c>
      <c r="G265" s="4" t="s">
        <v>439</v>
      </c>
      <c r="H265" s="4" t="s">
        <v>440</v>
      </c>
      <c r="I265" s="4"/>
      <c r="J265" s="4"/>
      <c r="K265" s="4">
        <v>203</v>
      </c>
      <c r="L265" s="4">
        <v>11</v>
      </c>
      <c r="M265" s="4">
        <v>3</v>
      </c>
      <c r="N265" s="4" t="s">
        <v>349</v>
      </c>
      <c r="O265" s="4">
        <v>2</v>
      </c>
      <c r="P265" s="4"/>
    </row>
    <row r="266" spans="1:16" x14ac:dyDescent="0.2">
      <c r="A266" s="4">
        <v>50</v>
      </c>
      <c r="B266" s="4">
        <v>0</v>
      </c>
      <c r="C266" s="4">
        <v>0</v>
      </c>
      <c r="D266" s="4">
        <v>1</v>
      </c>
      <c r="E266" s="4">
        <v>204</v>
      </c>
      <c r="F266" s="4">
        <f>ROUND(Source!R253,O266)</f>
        <v>1240.23</v>
      </c>
      <c r="G266" s="4" t="s">
        <v>441</v>
      </c>
      <c r="H266" s="4" t="s">
        <v>442</v>
      </c>
      <c r="I266" s="4"/>
      <c r="J266" s="4"/>
      <c r="K266" s="4">
        <v>204</v>
      </c>
      <c r="L266" s="4">
        <v>12</v>
      </c>
      <c r="M266" s="4">
        <v>3</v>
      </c>
      <c r="N266" s="4" t="s">
        <v>349</v>
      </c>
      <c r="O266" s="4">
        <v>2</v>
      </c>
      <c r="P266" s="4"/>
    </row>
    <row r="267" spans="1:16" x14ac:dyDescent="0.2">
      <c r="A267" s="4">
        <v>50</v>
      </c>
      <c r="B267" s="4">
        <v>0</v>
      </c>
      <c r="C267" s="4">
        <v>0</v>
      </c>
      <c r="D267" s="4">
        <v>1</v>
      </c>
      <c r="E267" s="4">
        <v>205</v>
      </c>
      <c r="F267" s="4">
        <f>ROUND(Source!S253,O267)</f>
        <v>79680.070000000007</v>
      </c>
      <c r="G267" s="4" t="s">
        <v>443</v>
      </c>
      <c r="H267" s="4" t="s">
        <v>444</v>
      </c>
      <c r="I267" s="4"/>
      <c r="J267" s="4"/>
      <c r="K267" s="4">
        <v>205</v>
      </c>
      <c r="L267" s="4">
        <v>13</v>
      </c>
      <c r="M267" s="4">
        <v>3</v>
      </c>
      <c r="N267" s="4" t="s">
        <v>349</v>
      </c>
      <c r="O267" s="4">
        <v>2</v>
      </c>
      <c r="P267" s="4"/>
    </row>
    <row r="268" spans="1:16" x14ac:dyDescent="0.2">
      <c r="A268" s="4">
        <v>50</v>
      </c>
      <c r="B268" s="4">
        <v>0</v>
      </c>
      <c r="C268" s="4">
        <v>0</v>
      </c>
      <c r="D268" s="4">
        <v>1</v>
      </c>
      <c r="E268" s="4">
        <v>214</v>
      </c>
      <c r="F268" s="4">
        <f>ROUND(Source!AS253,O268)</f>
        <v>222563.79</v>
      </c>
      <c r="G268" s="4" t="s">
        <v>445</v>
      </c>
      <c r="H268" s="4" t="s">
        <v>446</v>
      </c>
      <c r="I268" s="4"/>
      <c r="J268" s="4"/>
      <c r="K268" s="4">
        <v>214</v>
      </c>
      <c r="L268" s="4">
        <v>14</v>
      </c>
      <c r="M268" s="4">
        <v>3</v>
      </c>
      <c r="N268" s="4" t="s">
        <v>349</v>
      </c>
      <c r="O268" s="4">
        <v>2</v>
      </c>
      <c r="P268" s="4"/>
    </row>
    <row r="269" spans="1:16" x14ac:dyDescent="0.2">
      <c r="A269" s="4">
        <v>50</v>
      </c>
      <c r="B269" s="4">
        <v>0</v>
      </c>
      <c r="C269" s="4">
        <v>0</v>
      </c>
      <c r="D269" s="4">
        <v>1</v>
      </c>
      <c r="E269" s="4">
        <v>215</v>
      </c>
      <c r="F269" s="4">
        <f>ROUND(Source!AT253,O269)</f>
        <v>1060.3900000000001</v>
      </c>
      <c r="G269" s="4" t="s">
        <v>447</v>
      </c>
      <c r="H269" s="4" t="s">
        <v>448</v>
      </c>
      <c r="I269" s="4"/>
      <c r="J269" s="4"/>
      <c r="K269" s="4">
        <v>215</v>
      </c>
      <c r="L269" s="4">
        <v>15</v>
      </c>
      <c r="M269" s="4">
        <v>3</v>
      </c>
      <c r="N269" s="4" t="s">
        <v>349</v>
      </c>
      <c r="O269" s="4">
        <v>2</v>
      </c>
      <c r="P269" s="4"/>
    </row>
    <row r="270" spans="1:16" x14ac:dyDescent="0.2">
      <c r="A270" s="4">
        <v>50</v>
      </c>
      <c r="B270" s="4">
        <v>0</v>
      </c>
      <c r="C270" s="4">
        <v>0</v>
      </c>
      <c r="D270" s="4">
        <v>1</v>
      </c>
      <c r="E270" s="4">
        <v>217</v>
      </c>
      <c r="F270" s="4">
        <f>ROUND(Source!AU253,O270)</f>
        <v>0</v>
      </c>
      <c r="G270" s="4" t="s">
        <v>449</v>
      </c>
      <c r="H270" s="4" t="s">
        <v>450</v>
      </c>
      <c r="I270" s="4"/>
      <c r="J270" s="4"/>
      <c r="K270" s="4">
        <v>217</v>
      </c>
      <c r="L270" s="4">
        <v>16</v>
      </c>
      <c r="M270" s="4">
        <v>3</v>
      </c>
      <c r="N270" s="4" t="s">
        <v>349</v>
      </c>
      <c r="O270" s="4">
        <v>2</v>
      </c>
      <c r="P270" s="4"/>
    </row>
    <row r="271" spans="1:16" x14ac:dyDescent="0.2">
      <c r="A271" s="4">
        <v>50</v>
      </c>
      <c r="B271" s="4">
        <v>0</v>
      </c>
      <c r="C271" s="4">
        <v>0</v>
      </c>
      <c r="D271" s="4">
        <v>1</v>
      </c>
      <c r="E271" s="4">
        <v>206</v>
      </c>
      <c r="F271" s="4">
        <f>ROUND(Source!T253,O271)</f>
        <v>0</v>
      </c>
      <c r="G271" s="4" t="s">
        <v>451</v>
      </c>
      <c r="H271" s="4" t="s">
        <v>452</v>
      </c>
      <c r="I271" s="4"/>
      <c r="J271" s="4"/>
      <c r="K271" s="4">
        <v>206</v>
      </c>
      <c r="L271" s="4">
        <v>17</v>
      </c>
      <c r="M271" s="4">
        <v>3</v>
      </c>
      <c r="N271" s="4" t="s">
        <v>349</v>
      </c>
      <c r="O271" s="4">
        <v>2</v>
      </c>
      <c r="P271" s="4"/>
    </row>
    <row r="272" spans="1:16" x14ac:dyDescent="0.2">
      <c r="A272" s="4">
        <v>50</v>
      </c>
      <c r="B272" s="4">
        <v>0</v>
      </c>
      <c r="C272" s="4">
        <v>0</v>
      </c>
      <c r="D272" s="4">
        <v>1</v>
      </c>
      <c r="E272" s="4">
        <v>207</v>
      </c>
      <c r="F272" s="4">
        <f>ROUND(Source!U253,O272)</f>
        <v>379.16</v>
      </c>
      <c r="G272" s="4" t="s">
        <v>453</v>
      </c>
      <c r="H272" s="4" t="s">
        <v>454</v>
      </c>
      <c r="I272" s="4"/>
      <c r="J272" s="4"/>
      <c r="K272" s="4">
        <v>207</v>
      </c>
      <c r="L272" s="4">
        <v>18</v>
      </c>
      <c r="M272" s="4">
        <v>3</v>
      </c>
      <c r="N272" s="4" t="s">
        <v>349</v>
      </c>
      <c r="O272" s="4">
        <v>2</v>
      </c>
      <c r="P272" s="4"/>
    </row>
    <row r="273" spans="1:16" x14ac:dyDescent="0.2">
      <c r="A273" s="4">
        <v>50</v>
      </c>
      <c r="B273" s="4">
        <v>0</v>
      </c>
      <c r="C273" s="4">
        <v>0</v>
      </c>
      <c r="D273" s="4">
        <v>1</v>
      </c>
      <c r="E273" s="4">
        <v>208</v>
      </c>
      <c r="F273" s="4">
        <f>ROUND(Source!V253,O273)</f>
        <v>4.34</v>
      </c>
      <c r="G273" s="4" t="s">
        <v>455</v>
      </c>
      <c r="H273" s="4" t="s">
        <v>456</v>
      </c>
      <c r="I273" s="4"/>
      <c r="J273" s="4"/>
      <c r="K273" s="4">
        <v>208</v>
      </c>
      <c r="L273" s="4">
        <v>19</v>
      </c>
      <c r="M273" s="4">
        <v>3</v>
      </c>
      <c r="N273" s="4" t="s">
        <v>349</v>
      </c>
      <c r="O273" s="4">
        <v>2</v>
      </c>
      <c r="P273" s="4"/>
    </row>
    <row r="274" spans="1:16" x14ac:dyDescent="0.2">
      <c r="A274" s="4">
        <v>50</v>
      </c>
      <c r="B274" s="4">
        <v>0</v>
      </c>
      <c r="C274" s="4">
        <v>0</v>
      </c>
      <c r="D274" s="4">
        <v>1</v>
      </c>
      <c r="E274" s="4">
        <v>209</v>
      </c>
      <c r="F274" s="4">
        <f>ROUND(Source!W253,O274)</f>
        <v>2.76</v>
      </c>
      <c r="G274" s="4" t="s">
        <v>457</v>
      </c>
      <c r="H274" s="4" t="s">
        <v>458</v>
      </c>
      <c r="I274" s="4"/>
      <c r="J274" s="4"/>
      <c r="K274" s="4">
        <v>209</v>
      </c>
      <c r="L274" s="4">
        <v>20</v>
      </c>
      <c r="M274" s="4">
        <v>3</v>
      </c>
      <c r="N274" s="4" t="s">
        <v>349</v>
      </c>
      <c r="O274" s="4">
        <v>2</v>
      </c>
      <c r="P274" s="4"/>
    </row>
    <row r="275" spans="1:16" x14ac:dyDescent="0.2">
      <c r="A275" s="4">
        <v>50</v>
      </c>
      <c r="B275" s="4">
        <v>0</v>
      </c>
      <c r="C275" s="4">
        <v>0</v>
      </c>
      <c r="D275" s="4">
        <v>1</v>
      </c>
      <c r="E275" s="4">
        <v>210</v>
      </c>
      <c r="F275" s="4">
        <f>ROUND(Source!X253,O275)</f>
        <v>62071.63</v>
      </c>
      <c r="G275" s="4" t="s">
        <v>459</v>
      </c>
      <c r="H275" s="4" t="s">
        <v>460</v>
      </c>
      <c r="I275" s="4"/>
      <c r="J275" s="4"/>
      <c r="K275" s="4">
        <v>210</v>
      </c>
      <c r="L275" s="4">
        <v>21</v>
      </c>
      <c r="M275" s="4">
        <v>3</v>
      </c>
      <c r="N275" s="4" t="s">
        <v>349</v>
      </c>
      <c r="O275" s="4">
        <v>2</v>
      </c>
      <c r="P275" s="4"/>
    </row>
    <row r="276" spans="1:16" x14ac:dyDescent="0.2">
      <c r="A276" s="4">
        <v>50</v>
      </c>
      <c r="B276" s="4">
        <v>0</v>
      </c>
      <c r="C276" s="4">
        <v>0</v>
      </c>
      <c r="D276" s="4">
        <v>1</v>
      </c>
      <c r="E276" s="4">
        <v>211</v>
      </c>
      <c r="F276" s="4">
        <f>ROUND(Source!Y253,O276)</f>
        <v>32409.72</v>
      </c>
      <c r="G276" s="4" t="s">
        <v>461</v>
      </c>
      <c r="H276" s="4" t="s">
        <v>462</v>
      </c>
      <c r="I276" s="4"/>
      <c r="J276" s="4"/>
      <c r="K276" s="4">
        <v>211</v>
      </c>
      <c r="L276" s="4">
        <v>22</v>
      </c>
      <c r="M276" s="4">
        <v>3</v>
      </c>
      <c r="N276" s="4" t="s">
        <v>349</v>
      </c>
      <c r="O276" s="4">
        <v>2</v>
      </c>
      <c r="P276" s="4"/>
    </row>
    <row r="277" spans="1:16" x14ac:dyDescent="0.2">
      <c r="A277" s="4">
        <v>50</v>
      </c>
      <c r="B277" s="4">
        <v>0</v>
      </c>
      <c r="C277" s="4">
        <v>0</v>
      </c>
      <c r="D277" s="4">
        <v>1</v>
      </c>
      <c r="E277" s="4">
        <v>224</v>
      </c>
      <c r="F277" s="4">
        <f>ROUND(Source!AR253,O277)</f>
        <v>223624.18</v>
      </c>
      <c r="G277" s="4" t="s">
        <v>463</v>
      </c>
      <c r="H277" s="4" t="s">
        <v>464</v>
      </c>
      <c r="I277" s="4"/>
      <c r="J277" s="4"/>
      <c r="K277" s="4">
        <v>224</v>
      </c>
      <c r="L277" s="4">
        <v>23</v>
      </c>
      <c r="M277" s="4">
        <v>3</v>
      </c>
      <c r="N277" s="4" t="s">
        <v>349</v>
      </c>
      <c r="O277" s="4">
        <v>2</v>
      </c>
      <c r="P277" s="4"/>
    </row>
    <row r="280" spans="1:16" x14ac:dyDescent="0.2">
      <c r="A280">
        <v>70</v>
      </c>
      <c r="B280">
        <v>1</v>
      </c>
      <c r="D280">
        <v>1</v>
      </c>
      <c r="E280" t="s">
        <v>638</v>
      </c>
      <c r="F280" t="s">
        <v>639</v>
      </c>
      <c r="G280">
        <v>0</v>
      </c>
      <c r="H280">
        <v>0</v>
      </c>
      <c r="I280" t="s">
        <v>349</v>
      </c>
      <c r="J280">
        <v>1</v>
      </c>
      <c r="K280">
        <v>0</v>
      </c>
      <c r="L280" t="s">
        <v>349</v>
      </c>
      <c r="M280" t="s">
        <v>349</v>
      </c>
      <c r="N280">
        <v>0</v>
      </c>
    </row>
    <row r="281" spans="1:16" x14ac:dyDescent="0.2">
      <c r="A281">
        <v>70</v>
      </c>
      <c r="B281">
        <v>1</v>
      </c>
      <c r="D281">
        <v>2</v>
      </c>
      <c r="E281" t="s">
        <v>640</v>
      </c>
      <c r="F281" t="s">
        <v>641</v>
      </c>
      <c r="G281">
        <v>1</v>
      </c>
      <c r="H281">
        <v>0</v>
      </c>
      <c r="I281" t="s">
        <v>349</v>
      </c>
      <c r="J281">
        <v>1</v>
      </c>
      <c r="K281">
        <v>0</v>
      </c>
      <c r="L281" t="s">
        <v>349</v>
      </c>
      <c r="M281" t="s">
        <v>349</v>
      </c>
      <c r="N281">
        <v>0</v>
      </c>
    </row>
    <row r="282" spans="1:16" x14ac:dyDescent="0.2">
      <c r="A282">
        <v>70</v>
      </c>
      <c r="B282">
        <v>1</v>
      </c>
      <c r="D282">
        <v>3</v>
      </c>
      <c r="E282" t="s">
        <v>642</v>
      </c>
      <c r="F282" t="s">
        <v>643</v>
      </c>
      <c r="G282">
        <v>0</v>
      </c>
      <c r="H282">
        <v>0</v>
      </c>
      <c r="I282" t="s">
        <v>349</v>
      </c>
      <c r="J282">
        <v>1</v>
      </c>
      <c r="K282">
        <v>0</v>
      </c>
      <c r="L282" t="s">
        <v>349</v>
      </c>
      <c r="M282" t="s">
        <v>349</v>
      </c>
      <c r="N282">
        <v>0</v>
      </c>
    </row>
    <row r="283" spans="1:16" x14ac:dyDescent="0.2">
      <c r="A283">
        <v>70</v>
      </c>
      <c r="B283">
        <v>1</v>
      </c>
      <c r="D283">
        <v>4</v>
      </c>
      <c r="E283" t="s">
        <v>644</v>
      </c>
      <c r="F283" t="s">
        <v>645</v>
      </c>
      <c r="G283">
        <v>0</v>
      </c>
      <c r="H283">
        <v>0</v>
      </c>
      <c r="I283" t="s">
        <v>646</v>
      </c>
      <c r="J283">
        <v>0</v>
      </c>
      <c r="K283">
        <v>0</v>
      </c>
      <c r="L283" t="s">
        <v>349</v>
      </c>
      <c r="M283" t="s">
        <v>349</v>
      </c>
      <c r="N283">
        <v>0</v>
      </c>
    </row>
    <row r="284" spans="1:16" x14ac:dyDescent="0.2">
      <c r="A284">
        <v>70</v>
      </c>
      <c r="B284">
        <v>1</v>
      </c>
      <c r="D284">
        <v>5</v>
      </c>
      <c r="E284" t="s">
        <v>647</v>
      </c>
      <c r="F284" t="s">
        <v>648</v>
      </c>
      <c r="G284">
        <v>0</v>
      </c>
      <c r="H284">
        <v>0</v>
      </c>
      <c r="I284" t="s">
        <v>649</v>
      </c>
      <c r="J284">
        <v>0</v>
      </c>
      <c r="K284">
        <v>0</v>
      </c>
      <c r="L284" t="s">
        <v>349</v>
      </c>
      <c r="M284" t="s">
        <v>349</v>
      </c>
      <c r="N284">
        <v>0</v>
      </c>
    </row>
    <row r="285" spans="1:16" x14ac:dyDescent="0.2">
      <c r="A285">
        <v>70</v>
      </c>
      <c r="B285">
        <v>1</v>
      </c>
      <c r="D285">
        <v>6</v>
      </c>
      <c r="E285" t="s">
        <v>650</v>
      </c>
      <c r="F285" t="s">
        <v>651</v>
      </c>
      <c r="G285">
        <v>0</v>
      </c>
      <c r="H285">
        <v>0</v>
      </c>
      <c r="I285" t="s">
        <v>652</v>
      </c>
      <c r="J285">
        <v>0</v>
      </c>
      <c r="K285">
        <v>0</v>
      </c>
      <c r="L285" t="s">
        <v>349</v>
      </c>
      <c r="M285" t="s">
        <v>349</v>
      </c>
      <c r="N285">
        <v>0</v>
      </c>
    </row>
    <row r="286" spans="1:16" x14ac:dyDescent="0.2">
      <c r="A286">
        <v>70</v>
      </c>
      <c r="B286">
        <v>1</v>
      </c>
      <c r="D286">
        <v>7</v>
      </c>
      <c r="E286" t="s">
        <v>653</v>
      </c>
      <c r="F286" t="s">
        <v>654</v>
      </c>
      <c r="G286">
        <v>0</v>
      </c>
      <c r="H286">
        <v>0</v>
      </c>
      <c r="I286" t="s">
        <v>349</v>
      </c>
      <c r="J286">
        <v>0</v>
      </c>
      <c r="K286">
        <v>0</v>
      </c>
      <c r="L286" t="s">
        <v>349</v>
      </c>
      <c r="M286" t="s">
        <v>349</v>
      </c>
      <c r="N286">
        <v>0</v>
      </c>
    </row>
    <row r="287" spans="1:16" x14ac:dyDescent="0.2">
      <c r="A287">
        <v>70</v>
      </c>
      <c r="B287">
        <v>1</v>
      </c>
      <c r="D287">
        <v>8</v>
      </c>
      <c r="E287" t="s">
        <v>655</v>
      </c>
      <c r="F287" t="s">
        <v>656</v>
      </c>
      <c r="G287">
        <v>0</v>
      </c>
      <c r="H287">
        <v>0</v>
      </c>
      <c r="I287" t="s">
        <v>657</v>
      </c>
      <c r="J287">
        <v>0</v>
      </c>
      <c r="K287">
        <v>0</v>
      </c>
      <c r="L287" t="s">
        <v>349</v>
      </c>
      <c r="M287" t="s">
        <v>349</v>
      </c>
      <c r="N287">
        <v>0</v>
      </c>
    </row>
    <row r="288" spans="1:16" x14ac:dyDescent="0.2">
      <c r="A288">
        <v>70</v>
      </c>
      <c r="B288">
        <v>1</v>
      </c>
      <c r="D288">
        <v>9</v>
      </c>
      <c r="E288" t="s">
        <v>658</v>
      </c>
      <c r="F288" t="s">
        <v>659</v>
      </c>
      <c r="G288">
        <v>0</v>
      </c>
      <c r="H288">
        <v>0</v>
      </c>
      <c r="I288" t="s">
        <v>660</v>
      </c>
      <c r="J288">
        <v>0</v>
      </c>
      <c r="K288">
        <v>0</v>
      </c>
      <c r="L288" t="s">
        <v>349</v>
      </c>
      <c r="M288" t="s">
        <v>349</v>
      </c>
      <c r="N288">
        <v>0</v>
      </c>
    </row>
    <row r="289" spans="1:14" x14ac:dyDescent="0.2">
      <c r="A289">
        <v>70</v>
      </c>
      <c r="B289">
        <v>1</v>
      </c>
      <c r="D289">
        <v>10</v>
      </c>
      <c r="E289" t="s">
        <v>661</v>
      </c>
      <c r="F289" t="s">
        <v>662</v>
      </c>
      <c r="G289">
        <v>0</v>
      </c>
      <c r="H289">
        <v>0</v>
      </c>
      <c r="I289" t="s">
        <v>663</v>
      </c>
      <c r="J289">
        <v>0</v>
      </c>
      <c r="K289">
        <v>0</v>
      </c>
      <c r="L289" t="s">
        <v>349</v>
      </c>
      <c r="M289" t="s">
        <v>349</v>
      </c>
      <c r="N289">
        <v>0</v>
      </c>
    </row>
    <row r="290" spans="1:14" x14ac:dyDescent="0.2">
      <c r="A290">
        <v>70</v>
      </c>
      <c r="B290">
        <v>1</v>
      </c>
      <c r="D290">
        <v>11</v>
      </c>
      <c r="E290" t="s">
        <v>664</v>
      </c>
      <c r="F290" t="s">
        <v>665</v>
      </c>
      <c r="G290">
        <v>0</v>
      </c>
      <c r="H290">
        <v>0</v>
      </c>
      <c r="I290" t="s">
        <v>666</v>
      </c>
      <c r="J290">
        <v>0</v>
      </c>
      <c r="K290">
        <v>0</v>
      </c>
      <c r="L290" t="s">
        <v>349</v>
      </c>
      <c r="M290" t="s">
        <v>349</v>
      </c>
      <c r="N290">
        <v>0</v>
      </c>
    </row>
    <row r="291" spans="1:14" x14ac:dyDescent="0.2">
      <c r="A291">
        <v>70</v>
      </c>
      <c r="B291">
        <v>1</v>
      </c>
      <c r="D291">
        <v>1</v>
      </c>
      <c r="E291" t="s">
        <v>667</v>
      </c>
      <c r="F291" t="s">
        <v>668</v>
      </c>
      <c r="G291">
        <v>0.9</v>
      </c>
      <c r="H291">
        <v>1</v>
      </c>
      <c r="I291" t="s">
        <v>669</v>
      </c>
      <c r="J291">
        <v>0</v>
      </c>
      <c r="K291">
        <v>0</v>
      </c>
      <c r="L291" t="s">
        <v>349</v>
      </c>
      <c r="M291" t="s">
        <v>349</v>
      </c>
      <c r="N291">
        <v>0</v>
      </c>
    </row>
    <row r="292" spans="1:14" x14ac:dyDescent="0.2">
      <c r="A292">
        <v>70</v>
      </c>
      <c r="B292">
        <v>1</v>
      </c>
      <c r="D292">
        <v>2</v>
      </c>
      <c r="E292" t="s">
        <v>670</v>
      </c>
      <c r="F292" t="s">
        <v>671</v>
      </c>
      <c r="G292">
        <v>0.85</v>
      </c>
      <c r="H292">
        <v>1</v>
      </c>
      <c r="I292" t="s">
        <v>672</v>
      </c>
      <c r="J292">
        <v>0</v>
      </c>
      <c r="K292">
        <v>0</v>
      </c>
      <c r="L292" t="s">
        <v>349</v>
      </c>
      <c r="M292" t="s">
        <v>349</v>
      </c>
      <c r="N292">
        <v>0</v>
      </c>
    </row>
    <row r="293" spans="1:14" x14ac:dyDescent="0.2">
      <c r="A293">
        <v>70</v>
      </c>
      <c r="B293">
        <v>1</v>
      </c>
      <c r="D293">
        <v>3</v>
      </c>
      <c r="E293" t="s">
        <v>673</v>
      </c>
      <c r="F293" t="s">
        <v>0</v>
      </c>
      <c r="G293">
        <v>1</v>
      </c>
      <c r="H293">
        <v>0.85</v>
      </c>
      <c r="I293" t="s">
        <v>1</v>
      </c>
      <c r="J293">
        <v>0</v>
      </c>
      <c r="K293">
        <v>0</v>
      </c>
      <c r="L293" t="s">
        <v>349</v>
      </c>
      <c r="M293" t="s">
        <v>349</v>
      </c>
      <c r="N293">
        <v>0</v>
      </c>
    </row>
    <row r="294" spans="1:14" x14ac:dyDescent="0.2">
      <c r="A294">
        <v>70</v>
      </c>
      <c r="B294">
        <v>1</v>
      </c>
      <c r="D294">
        <v>4</v>
      </c>
      <c r="E294" t="s">
        <v>2</v>
      </c>
      <c r="F294" t="s">
        <v>3</v>
      </c>
      <c r="G294">
        <v>0.85</v>
      </c>
      <c r="H294">
        <v>0</v>
      </c>
      <c r="I294" t="s">
        <v>349</v>
      </c>
      <c r="J294">
        <v>0</v>
      </c>
      <c r="K294">
        <v>0</v>
      </c>
      <c r="L294" t="s">
        <v>349</v>
      </c>
      <c r="M294" t="s">
        <v>349</v>
      </c>
      <c r="N294">
        <v>0</v>
      </c>
    </row>
    <row r="295" spans="1:14" x14ac:dyDescent="0.2">
      <c r="A295">
        <v>70</v>
      </c>
      <c r="B295">
        <v>1</v>
      </c>
      <c r="D295">
        <v>5</v>
      </c>
      <c r="E295" t="s">
        <v>4</v>
      </c>
      <c r="F295" t="s">
        <v>5</v>
      </c>
      <c r="G295">
        <v>0.8</v>
      </c>
      <c r="H295">
        <v>0.8</v>
      </c>
      <c r="I295" t="s">
        <v>6</v>
      </c>
      <c r="J295">
        <v>0</v>
      </c>
      <c r="K295">
        <v>0</v>
      </c>
      <c r="L295" t="s">
        <v>349</v>
      </c>
      <c r="M295" t="s">
        <v>349</v>
      </c>
      <c r="N295">
        <v>0</v>
      </c>
    </row>
    <row r="296" spans="1:14" x14ac:dyDescent="0.2">
      <c r="A296">
        <v>70</v>
      </c>
      <c r="B296">
        <v>1</v>
      </c>
      <c r="D296">
        <v>6</v>
      </c>
      <c r="E296" t="s">
        <v>7</v>
      </c>
      <c r="F296" t="s">
        <v>8</v>
      </c>
      <c r="G296">
        <v>1</v>
      </c>
      <c r="H296">
        <v>0</v>
      </c>
      <c r="I296" t="s">
        <v>349</v>
      </c>
      <c r="J296">
        <v>0</v>
      </c>
      <c r="K296">
        <v>0</v>
      </c>
      <c r="L296" t="s">
        <v>349</v>
      </c>
      <c r="M296" t="s">
        <v>349</v>
      </c>
      <c r="N296">
        <v>0</v>
      </c>
    </row>
    <row r="297" spans="1:14" x14ac:dyDescent="0.2">
      <c r="A297">
        <v>70</v>
      </c>
      <c r="B297">
        <v>1</v>
      </c>
      <c r="D297">
        <v>7</v>
      </c>
      <c r="E297" t="s">
        <v>9</v>
      </c>
      <c r="F297" t="s">
        <v>10</v>
      </c>
      <c r="G297">
        <v>1</v>
      </c>
      <c r="H297">
        <v>0</v>
      </c>
      <c r="I297" t="s">
        <v>349</v>
      </c>
      <c r="J297">
        <v>0</v>
      </c>
      <c r="K297">
        <v>0</v>
      </c>
      <c r="L297" t="s">
        <v>349</v>
      </c>
      <c r="M297" t="s">
        <v>349</v>
      </c>
      <c r="N297">
        <v>0</v>
      </c>
    </row>
    <row r="298" spans="1:14" x14ac:dyDescent="0.2">
      <c r="A298">
        <v>70</v>
      </c>
      <c r="B298">
        <v>1</v>
      </c>
      <c r="D298">
        <v>8</v>
      </c>
      <c r="E298" t="s">
        <v>11</v>
      </c>
      <c r="F298" t="s">
        <v>12</v>
      </c>
      <c r="G298">
        <v>0.94</v>
      </c>
      <c r="H298">
        <v>0</v>
      </c>
      <c r="I298" t="s">
        <v>349</v>
      </c>
      <c r="J298">
        <v>0</v>
      </c>
      <c r="K298">
        <v>0</v>
      </c>
      <c r="L298" t="s">
        <v>349</v>
      </c>
      <c r="M298" t="s">
        <v>349</v>
      </c>
      <c r="N298">
        <v>0</v>
      </c>
    </row>
    <row r="299" spans="1:14" x14ac:dyDescent="0.2">
      <c r="A299">
        <v>70</v>
      </c>
      <c r="B299">
        <v>1</v>
      </c>
      <c r="D299">
        <v>9</v>
      </c>
      <c r="E299" t="s">
        <v>13</v>
      </c>
      <c r="F299" t="s">
        <v>14</v>
      </c>
      <c r="G299">
        <v>0.9</v>
      </c>
      <c r="H299">
        <v>0</v>
      </c>
      <c r="I299" t="s">
        <v>349</v>
      </c>
      <c r="J299">
        <v>0</v>
      </c>
      <c r="K299">
        <v>0</v>
      </c>
      <c r="L299" t="s">
        <v>349</v>
      </c>
      <c r="M299" t="s">
        <v>349</v>
      </c>
      <c r="N299">
        <v>0</v>
      </c>
    </row>
    <row r="300" spans="1:14" x14ac:dyDescent="0.2">
      <c r="A300">
        <v>70</v>
      </c>
      <c r="B300">
        <v>1</v>
      </c>
      <c r="D300">
        <v>10</v>
      </c>
      <c r="E300" t="s">
        <v>15</v>
      </c>
      <c r="F300" t="s">
        <v>16</v>
      </c>
      <c r="G300">
        <v>0.6</v>
      </c>
      <c r="H300">
        <v>0</v>
      </c>
      <c r="I300" t="s">
        <v>349</v>
      </c>
      <c r="J300">
        <v>0</v>
      </c>
      <c r="K300">
        <v>0</v>
      </c>
      <c r="L300" t="s">
        <v>349</v>
      </c>
      <c r="M300" t="s">
        <v>349</v>
      </c>
      <c r="N300">
        <v>0</v>
      </c>
    </row>
    <row r="301" spans="1:14" x14ac:dyDescent="0.2">
      <c r="A301">
        <v>70</v>
      </c>
      <c r="B301">
        <v>1</v>
      </c>
      <c r="D301">
        <v>11</v>
      </c>
      <c r="E301" t="s">
        <v>17</v>
      </c>
      <c r="F301" t="s">
        <v>18</v>
      </c>
      <c r="G301">
        <v>1.2</v>
      </c>
      <c r="H301">
        <v>0</v>
      </c>
      <c r="I301" t="s">
        <v>349</v>
      </c>
      <c r="J301">
        <v>0</v>
      </c>
      <c r="K301">
        <v>0</v>
      </c>
      <c r="L301" t="s">
        <v>349</v>
      </c>
      <c r="M301" t="s">
        <v>349</v>
      </c>
      <c r="N301">
        <v>0</v>
      </c>
    </row>
    <row r="302" spans="1:14" x14ac:dyDescent="0.2">
      <c r="A302">
        <v>70</v>
      </c>
      <c r="B302">
        <v>1</v>
      </c>
      <c r="D302">
        <v>12</v>
      </c>
      <c r="E302" t="s">
        <v>19</v>
      </c>
      <c r="F302" t="s">
        <v>20</v>
      </c>
      <c r="G302">
        <v>0</v>
      </c>
      <c r="H302">
        <v>0</v>
      </c>
      <c r="I302" t="s">
        <v>349</v>
      </c>
      <c r="J302">
        <v>0</v>
      </c>
      <c r="K302">
        <v>0</v>
      </c>
      <c r="L302" t="s">
        <v>349</v>
      </c>
      <c r="M302" t="s">
        <v>349</v>
      </c>
      <c r="N302">
        <v>0</v>
      </c>
    </row>
    <row r="303" spans="1:14" x14ac:dyDescent="0.2">
      <c r="A303">
        <v>70</v>
      </c>
      <c r="B303">
        <v>1</v>
      </c>
      <c r="D303">
        <v>13</v>
      </c>
      <c r="E303" t="s">
        <v>21</v>
      </c>
      <c r="F303" t="s">
        <v>22</v>
      </c>
      <c r="G303">
        <v>0.94</v>
      </c>
      <c r="H303">
        <v>0</v>
      </c>
      <c r="I303" t="s">
        <v>349</v>
      </c>
      <c r="J303">
        <v>0</v>
      </c>
      <c r="K303">
        <v>0</v>
      </c>
      <c r="L303" t="s">
        <v>349</v>
      </c>
      <c r="M303" t="s">
        <v>349</v>
      </c>
      <c r="N303">
        <v>0</v>
      </c>
    </row>
    <row r="305" spans="1:26" x14ac:dyDescent="0.2">
      <c r="A305">
        <v>-1</v>
      </c>
    </row>
    <row r="307" spans="1:26" x14ac:dyDescent="0.2">
      <c r="A307" s="3">
        <v>75</v>
      </c>
      <c r="B307" s="3" t="s">
        <v>23</v>
      </c>
      <c r="C307" s="3">
        <v>2012</v>
      </c>
      <c r="D307" s="3">
        <v>0</v>
      </c>
      <c r="E307" s="3">
        <v>9</v>
      </c>
      <c r="F307" s="3">
        <v>1</v>
      </c>
      <c r="G307" s="3">
        <v>0</v>
      </c>
      <c r="H307" s="3">
        <v>1</v>
      </c>
      <c r="I307" s="3">
        <v>0</v>
      </c>
      <c r="J307" s="3">
        <v>3</v>
      </c>
      <c r="K307" s="3">
        <v>0</v>
      </c>
      <c r="L307" s="3">
        <v>0</v>
      </c>
      <c r="M307" s="3">
        <v>0</v>
      </c>
      <c r="N307" s="3">
        <v>42559044</v>
      </c>
      <c r="O307" s="3">
        <v>1</v>
      </c>
    </row>
    <row r="308" spans="1:26" x14ac:dyDescent="0.2">
      <c r="A308" s="5">
        <v>1</v>
      </c>
      <c r="B308" s="5" t="s">
        <v>24</v>
      </c>
      <c r="C308" s="5" t="s">
        <v>25</v>
      </c>
      <c r="D308" s="5">
        <v>2017</v>
      </c>
      <c r="E308" s="5">
        <v>3</v>
      </c>
      <c r="F308" s="5">
        <v>1</v>
      </c>
      <c r="G308" s="5">
        <v>1</v>
      </c>
      <c r="H308" s="5">
        <v>0</v>
      </c>
      <c r="I308" s="5">
        <v>2</v>
      </c>
      <c r="J308" s="5">
        <v>1</v>
      </c>
      <c r="K308" s="5">
        <v>1</v>
      </c>
      <c r="L308" s="5">
        <v>1</v>
      </c>
      <c r="M308" s="5">
        <v>1</v>
      </c>
      <c r="N308" s="5">
        <v>1</v>
      </c>
      <c r="O308" s="5">
        <v>1</v>
      </c>
      <c r="P308" s="5">
        <v>1</v>
      </c>
      <c r="Q308" s="5">
        <v>1</v>
      </c>
      <c r="R308" s="5" t="s">
        <v>349</v>
      </c>
      <c r="S308" s="5" t="s">
        <v>349</v>
      </c>
      <c r="T308" s="5" t="s">
        <v>349</v>
      </c>
      <c r="U308" s="5" t="s">
        <v>349</v>
      </c>
      <c r="V308" s="5" t="s">
        <v>349</v>
      </c>
      <c r="W308" s="5" t="s">
        <v>349</v>
      </c>
      <c r="X308" s="5" t="s">
        <v>349</v>
      </c>
      <c r="Y308" s="5" t="s">
        <v>349</v>
      </c>
      <c r="Z308" s="5" t="s">
        <v>349</v>
      </c>
    </row>
    <row r="312" spans="1:26" x14ac:dyDescent="0.2">
      <c r="A312">
        <v>65</v>
      </c>
      <c r="C312">
        <v>1</v>
      </c>
      <c r="D312">
        <v>0</v>
      </c>
      <c r="E312">
        <v>245</v>
      </c>
    </row>
  </sheetData>
  <phoneticPr fontId="9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8"/>
  <sheetViews>
    <sheetView workbookViewId="0"/>
  </sheetViews>
  <sheetFormatPr defaultRowHeight="12.75" x14ac:dyDescent="0.2"/>
  <sheetData>
    <row r="1" spans="1:133" x14ac:dyDescent="0.2">
      <c r="A1">
        <v>0</v>
      </c>
      <c r="B1" t="s">
        <v>346</v>
      </c>
      <c r="D1" t="s">
        <v>26</v>
      </c>
      <c r="F1">
        <v>0</v>
      </c>
      <c r="G1">
        <v>0</v>
      </c>
      <c r="H1">
        <v>0</v>
      </c>
      <c r="I1" t="s">
        <v>348</v>
      </c>
      <c r="J1" t="s">
        <v>349</v>
      </c>
      <c r="K1">
        <v>0</v>
      </c>
      <c r="L1">
        <v>18428</v>
      </c>
      <c r="M1">
        <v>10</v>
      </c>
    </row>
    <row r="12" spans="1:133" x14ac:dyDescent="0.2">
      <c r="A12" s="1">
        <v>1</v>
      </c>
      <c r="B12" s="1">
        <v>47</v>
      </c>
      <c r="C12" s="1">
        <v>0</v>
      </c>
      <c r="D12" s="1"/>
      <c r="E12" s="1">
        <v>0</v>
      </c>
      <c r="F12" s="1" t="s">
        <v>349</v>
      </c>
      <c r="G12" s="1" t="s">
        <v>350</v>
      </c>
      <c r="H12" s="1" t="s">
        <v>349</v>
      </c>
      <c r="I12" s="1">
        <v>0</v>
      </c>
      <c r="J12" s="1" t="s">
        <v>349</v>
      </c>
      <c r="K12" s="1"/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349</v>
      </c>
      <c r="V12" s="1">
        <v>0</v>
      </c>
      <c r="W12" s="1" t="s">
        <v>349</v>
      </c>
      <c r="X12" s="1" t="s">
        <v>349</v>
      </c>
      <c r="Y12" s="1" t="s">
        <v>349</v>
      </c>
      <c r="Z12" s="1" t="s">
        <v>349</v>
      </c>
      <c r="AA12" s="1" t="s">
        <v>349</v>
      </c>
      <c r="AB12" s="1" t="s">
        <v>349</v>
      </c>
      <c r="AC12" s="1" t="s">
        <v>349</v>
      </c>
      <c r="AD12" s="1" t="s">
        <v>349</v>
      </c>
      <c r="AE12" s="1" t="s">
        <v>349</v>
      </c>
      <c r="AF12" s="1" t="s">
        <v>349</v>
      </c>
      <c r="AG12" s="1" t="s">
        <v>349</v>
      </c>
      <c r="AH12" s="1" t="s">
        <v>349</v>
      </c>
      <c r="AI12" s="1" t="s">
        <v>349</v>
      </c>
      <c r="AJ12" s="1" t="s">
        <v>349</v>
      </c>
      <c r="AK12" s="1"/>
      <c r="AL12" s="1" t="s">
        <v>349</v>
      </c>
      <c r="AM12" s="1" t="s">
        <v>349</v>
      </c>
      <c r="AN12" s="1" t="s">
        <v>349</v>
      </c>
      <c r="AO12" s="1"/>
      <c r="AP12" s="1" t="s">
        <v>349</v>
      </c>
      <c r="AQ12" s="1" t="s">
        <v>349</v>
      </c>
      <c r="AR12" s="1" t="s">
        <v>349</v>
      </c>
      <c r="AS12" s="1"/>
      <c r="AT12" s="1"/>
      <c r="AU12" s="1"/>
      <c r="AV12" s="1"/>
      <c r="AW12" s="1"/>
      <c r="AX12" s="1" t="s">
        <v>349</v>
      </c>
      <c r="AY12" s="1" t="s">
        <v>349</v>
      </c>
      <c r="AZ12" s="1" t="s">
        <v>349</v>
      </c>
      <c r="BA12" s="1"/>
      <c r="BB12" s="1"/>
      <c r="BC12" s="1"/>
      <c r="BD12" s="1"/>
      <c r="BE12" s="1"/>
      <c r="BF12" s="1"/>
      <c r="BG12" s="1"/>
      <c r="BH12" s="1" t="s">
        <v>351</v>
      </c>
      <c r="BI12" s="1" t="s">
        <v>352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0</v>
      </c>
      <c r="BT12" s="1">
        <v>1</v>
      </c>
      <c r="BU12" s="1">
        <v>0</v>
      </c>
      <c r="BV12" s="1">
        <v>1</v>
      </c>
      <c r="BW12" s="1">
        <v>0</v>
      </c>
      <c r="BX12" s="1">
        <v>0</v>
      </c>
      <c r="BY12" s="1" t="s">
        <v>353</v>
      </c>
      <c r="BZ12" s="1" t="s">
        <v>354</v>
      </c>
      <c r="CA12" s="1" t="s">
        <v>355</v>
      </c>
      <c r="CB12" s="1" t="s">
        <v>355</v>
      </c>
      <c r="CC12" s="1" t="s">
        <v>355</v>
      </c>
      <c r="CD12" s="1" t="s">
        <v>355</v>
      </c>
      <c r="CE12" s="1" t="s">
        <v>356</v>
      </c>
      <c r="CF12" s="1">
        <v>0</v>
      </c>
      <c r="CG12" s="1">
        <v>0</v>
      </c>
      <c r="CH12" s="1">
        <v>8194</v>
      </c>
      <c r="CI12" s="1" t="s">
        <v>349</v>
      </c>
      <c r="CJ12" s="1" t="s">
        <v>349</v>
      </c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42559044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357</v>
      </c>
      <c r="D16" s="6" t="s">
        <v>357</v>
      </c>
      <c r="E16" s="7">
        <v>167.55247</v>
      </c>
      <c r="F16" s="7">
        <v>1.9267799999999999</v>
      </c>
      <c r="G16" s="7">
        <v>0</v>
      </c>
      <c r="H16" s="7">
        <v>0</v>
      </c>
      <c r="I16" s="7">
        <v>169.47925000000001</v>
      </c>
      <c r="J16" s="7">
        <v>63.091369999999998</v>
      </c>
      <c r="AI16" s="6">
        <v>0</v>
      </c>
      <c r="AJ16" s="6">
        <v>1</v>
      </c>
      <c r="AK16" s="6" t="s">
        <v>349</v>
      </c>
      <c r="AL16" s="6" t="s">
        <v>349</v>
      </c>
      <c r="AM16" s="6" t="s">
        <v>349</v>
      </c>
      <c r="AN16" s="6">
        <v>0</v>
      </c>
      <c r="AO16" s="6" t="s">
        <v>349</v>
      </c>
      <c r="AP16" s="6" t="s">
        <v>349</v>
      </c>
      <c r="AT16" s="7">
        <v>94922.64</v>
      </c>
      <c r="AU16" s="7">
        <v>29409.200000000001</v>
      </c>
      <c r="AW16" s="7">
        <v>0</v>
      </c>
      <c r="AX16" s="7">
        <v>0</v>
      </c>
      <c r="AY16" s="7">
        <v>2422.0700000000002</v>
      </c>
      <c r="AZ16" s="7">
        <v>1043.54</v>
      </c>
      <c r="BA16" s="7">
        <v>63091.37</v>
      </c>
      <c r="BB16" s="7">
        <v>167552.47</v>
      </c>
      <c r="BC16" s="7">
        <v>1926.78</v>
      </c>
      <c r="BD16" s="7">
        <v>0</v>
      </c>
      <c r="BE16" s="7">
        <v>0</v>
      </c>
      <c r="BF16" s="7">
        <v>299.76</v>
      </c>
      <c r="BG16" s="7">
        <v>3.74</v>
      </c>
      <c r="BH16" s="7">
        <v>-0.32</v>
      </c>
      <c r="BI16" s="7">
        <v>48184.1</v>
      </c>
      <c r="BJ16" s="7">
        <v>26372.51</v>
      </c>
      <c r="BK16" s="7">
        <v>169479.25</v>
      </c>
    </row>
    <row r="18" spans="1:19" x14ac:dyDescent="0.2">
      <c r="A18">
        <v>51</v>
      </c>
      <c r="E18" s="8">
        <v>167.55247</v>
      </c>
      <c r="F18" s="8">
        <v>1.9267799999999999</v>
      </c>
      <c r="G18" s="8">
        <v>0</v>
      </c>
      <c r="H18" s="8">
        <v>0</v>
      </c>
      <c r="I18" s="8">
        <v>169.47925000000001</v>
      </c>
      <c r="J18" s="8">
        <v>63.091369999999998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94922.64</v>
      </c>
      <c r="G20" s="4" t="s">
        <v>419</v>
      </c>
      <c r="H20" s="4" t="s">
        <v>420</v>
      </c>
      <c r="I20" s="4"/>
      <c r="J20" s="4"/>
      <c r="K20" s="4">
        <v>201</v>
      </c>
      <c r="L20" s="4">
        <v>1</v>
      </c>
      <c r="M20" s="4">
        <v>3</v>
      </c>
      <c r="N20" s="4" t="s">
        <v>349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29409.200000000001</v>
      </c>
      <c r="G21" s="4" t="s">
        <v>421</v>
      </c>
      <c r="H21" s="4" t="s">
        <v>422</v>
      </c>
      <c r="I21" s="4"/>
      <c r="J21" s="4"/>
      <c r="K21" s="4">
        <v>202</v>
      </c>
      <c r="L21" s="4">
        <v>2</v>
      </c>
      <c r="M21" s="4">
        <v>3</v>
      </c>
      <c r="N21" s="4" t="s">
        <v>349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227</v>
      </c>
      <c r="F22" s="4">
        <v>0</v>
      </c>
      <c r="G22" s="4" t="s">
        <v>423</v>
      </c>
      <c r="H22" s="4" t="s">
        <v>424</v>
      </c>
      <c r="I22" s="4"/>
      <c r="J22" s="4"/>
      <c r="K22" s="4">
        <v>222</v>
      </c>
      <c r="L22" s="4">
        <v>3</v>
      </c>
      <c r="M22" s="4">
        <v>3</v>
      </c>
      <c r="N22" s="4" t="s">
        <v>349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29409.200000000001</v>
      </c>
      <c r="G23" s="4" t="s">
        <v>425</v>
      </c>
      <c r="H23" s="4" t="s">
        <v>426</v>
      </c>
      <c r="I23" s="4"/>
      <c r="J23" s="4"/>
      <c r="K23" s="4">
        <v>225</v>
      </c>
      <c r="L23" s="4">
        <v>4</v>
      </c>
      <c r="M23" s="4">
        <v>3</v>
      </c>
      <c r="N23" s="4" t="s">
        <v>349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29409.200000000001</v>
      </c>
      <c r="G24" s="4" t="s">
        <v>427</v>
      </c>
      <c r="H24" s="4" t="s">
        <v>428</v>
      </c>
      <c r="I24" s="4"/>
      <c r="J24" s="4"/>
      <c r="K24" s="4">
        <v>226</v>
      </c>
      <c r="L24" s="4">
        <v>5</v>
      </c>
      <c r="M24" s="4">
        <v>3</v>
      </c>
      <c r="N24" s="4" t="s">
        <v>349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0</v>
      </c>
      <c r="F25" s="4">
        <v>0</v>
      </c>
      <c r="G25" s="4" t="s">
        <v>429</v>
      </c>
      <c r="H25" s="4" t="s">
        <v>430</v>
      </c>
      <c r="I25" s="4"/>
      <c r="J25" s="4"/>
      <c r="K25" s="4">
        <v>227</v>
      </c>
      <c r="L25" s="4">
        <v>6</v>
      </c>
      <c r="M25" s="4">
        <v>3</v>
      </c>
      <c r="N25" s="4" t="s">
        <v>349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29409.200000000001</v>
      </c>
      <c r="G26" s="4" t="s">
        <v>431</v>
      </c>
      <c r="H26" s="4" t="s">
        <v>432</v>
      </c>
      <c r="I26" s="4"/>
      <c r="J26" s="4"/>
      <c r="K26" s="4">
        <v>228</v>
      </c>
      <c r="L26" s="4">
        <v>7</v>
      </c>
      <c r="M26" s="4">
        <v>3</v>
      </c>
      <c r="N26" s="4" t="s">
        <v>349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433</v>
      </c>
      <c r="H27" s="4" t="s">
        <v>434</v>
      </c>
      <c r="I27" s="4"/>
      <c r="J27" s="4"/>
      <c r="K27" s="4">
        <v>216</v>
      </c>
      <c r="L27" s="4">
        <v>8</v>
      </c>
      <c r="M27" s="4">
        <v>3</v>
      </c>
      <c r="N27" s="4" t="s">
        <v>349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435</v>
      </c>
      <c r="H28" s="4" t="s">
        <v>436</v>
      </c>
      <c r="I28" s="4"/>
      <c r="J28" s="4"/>
      <c r="K28" s="4">
        <v>223</v>
      </c>
      <c r="L28" s="4">
        <v>9</v>
      </c>
      <c r="M28" s="4">
        <v>3</v>
      </c>
      <c r="N28" s="4" t="s">
        <v>349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437</v>
      </c>
      <c r="H29" s="4" t="s">
        <v>438</v>
      </c>
      <c r="I29" s="4"/>
      <c r="J29" s="4"/>
      <c r="K29" s="4">
        <v>229</v>
      </c>
      <c r="L29" s="4">
        <v>10</v>
      </c>
      <c r="M29" s="4">
        <v>3</v>
      </c>
      <c r="N29" s="4" t="s">
        <v>349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2422.0700000000002</v>
      </c>
      <c r="G30" s="4" t="s">
        <v>439</v>
      </c>
      <c r="H30" s="4" t="s">
        <v>440</v>
      </c>
      <c r="I30" s="4"/>
      <c r="J30" s="4"/>
      <c r="K30" s="4">
        <v>203</v>
      </c>
      <c r="L30" s="4">
        <v>11</v>
      </c>
      <c r="M30" s="4">
        <v>3</v>
      </c>
      <c r="N30" s="4" t="s">
        <v>349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204</v>
      </c>
      <c r="F31" s="4">
        <v>1043.54</v>
      </c>
      <c r="G31" s="4" t="s">
        <v>441</v>
      </c>
      <c r="H31" s="4" t="s">
        <v>442</v>
      </c>
      <c r="I31" s="4"/>
      <c r="J31" s="4"/>
      <c r="K31" s="4">
        <v>204</v>
      </c>
      <c r="L31" s="4">
        <v>12</v>
      </c>
      <c r="M31" s="4">
        <v>3</v>
      </c>
      <c r="N31" s="4" t="s">
        <v>349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205</v>
      </c>
      <c r="F32" s="4">
        <v>63091.37</v>
      </c>
      <c r="G32" s="4" t="s">
        <v>443</v>
      </c>
      <c r="H32" s="4" t="s">
        <v>444</v>
      </c>
      <c r="I32" s="4"/>
      <c r="J32" s="4"/>
      <c r="K32" s="4">
        <v>205</v>
      </c>
      <c r="L32" s="4">
        <v>13</v>
      </c>
      <c r="M32" s="4">
        <v>3</v>
      </c>
      <c r="N32" s="4" t="s">
        <v>349</v>
      </c>
      <c r="O32" s="4">
        <v>2</v>
      </c>
      <c r="P32" s="4"/>
    </row>
    <row r="33" spans="1:26" x14ac:dyDescent="0.2">
      <c r="A33" s="4">
        <v>50</v>
      </c>
      <c r="B33" s="4">
        <v>0</v>
      </c>
      <c r="C33" s="4">
        <v>0</v>
      </c>
      <c r="D33" s="4">
        <v>1</v>
      </c>
      <c r="E33" s="4">
        <v>214</v>
      </c>
      <c r="F33" s="4">
        <v>167552.47</v>
      </c>
      <c r="G33" s="4" t="s">
        <v>445</v>
      </c>
      <c r="H33" s="4" t="s">
        <v>446</v>
      </c>
      <c r="I33" s="4"/>
      <c r="J33" s="4"/>
      <c r="K33" s="4">
        <v>214</v>
      </c>
      <c r="L33" s="4">
        <v>14</v>
      </c>
      <c r="M33" s="4">
        <v>3</v>
      </c>
      <c r="N33" s="4" t="s">
        <v>349</v>
      </c>
      <c r="O33" s="4">
        <v>2</v>
      </c>
      <c r="P33" s="4"/>
    </row>
    <row r="34" spans="1:26" x14ac:dyDescent="0.2">
      <c r="A34" s="4">
        <v>50</v>
      </c>
      <c r="B34" s="4">
        <v>0</v>
      </c>
      <c r="C34" s="4">
        <v>0</v>
      </c>
      <c r="D34" s="4">
        <v>1</v>
      </c>
      <c r="E34" s="4">
        <v>215</v>
      </c>
      <c r="F34" s="4">
        <v>1926.78</v>
      </c>
      <c r="G34" s="4" t="s">
        <v>447</v>
      </c>
      <c r="H34" s="4" t="s">
        <v>448</v>
      </c>
      <c r="I34" s="4"/>
      <c r="J34" s="4"/>
      <c r="K34" s="4">
        <v>215</v>
      </c>
      <c r="L34" s="4">
        <v>15</v>
      </c>
      <c r="M34" s="4">
        <v>3</v>
      </c>
      <c r="N34" s="4" t="s">
        <v>349</v>
      </c>
      <c r="O34" s="4">
        <v>2</v>
      </c>
      <c r="P34" s="4"/>
    </row>
    <row r="35" spans="1:26" x14ac:dyDescent="0.2">
      <c r="A35" s="4">
        <v>50</v>
      </c>
      <c r="B35" s="4">
        <v>0</v>
      </c>
      <c r="C35" s="4">
        <v>0</v>
      </c>
      <c r="D35" s="4">
        <v>1</v>
      </c>
      <c r="E35" s="4">
        <v>217</v>
      </c>
      <c r="F35" s="4">
        <v>0</v>
      </c>
      <c r="G35" s="4" t="s">
        <v>449</v>
      </c>
      <c r="H35" s="4" t="s">
        <v>450</v>
      </c>
      <c r="I35" s="4"/>
      <c r="J35" s="4"/>
      <c r="K35" s="4">
        <v>217</v>
      </c>
      <c r="L35" s="4">
        <v>16</v>
      </c>
      <c r="M35" s="4">
        <v>3</v>
      </c>
      <c r="N35" s="4" t="s">
        <v>349</v>
      </c>
      <c r="O35" s="4">
        <v>2</v>
      </c>
      <c r="P35" s="4"/>
    </row>
    <row r="36" spans="1:26" x14ac:dyDescent="0.2">
      <c r="A36" s="4">
        <v>50</v>
      </c>
      <c r="B36" s="4">
        <v>0</v>
      </c>
      <c r="C36" s="4">
        <v>0</v>
      </c>
      <c r="D36" s="4">
        <v>1</v>
      </c>
      <c r="E36" s="4">
        <v>206</v>
      </c>
      <c r="F36" s="4">
        <v>0</v>
      </c>
      <c r="G36" s="4" t="s">
        <v>451</v>
      </c>
      <c r="H36" s="4" t="s">
        <v>452</v>
      </c>
      <c r="I36" s="4"/>
      <c r="J36" s="4"/>
      <c r="K36" s="4">
        <v>206</v>
      </c>
      <c r="L36" s="4">
        <v>17</v>
      </c>
      <c r="M36" s="4">
        <v>3</v>
      </c>
      <c r="N36" s="4" t="s">
        <v>349</v>
      </c>
      <c r="O36" s="4">
        <v>2</v>
      </c>
      <c r="P36" s="4"/>
    </row>
    <row r="37" spans="1:26" x14ac:dyDescent="0.2">
      <c r="A37" s="4">
        <v>50</v>
      </c>
      <c r="B37" s="4">
        <v>0</v>
      </c>
      <c r="C37" s="4">
        <v>0</v>
      </c>
      <c r="D37" s="4">
        <v>1</v>
      </c>
      <c r="E37" s="4">
        <v>207</v>
      </c>
      <c r="F37" s="4">
        <v>299.76</v>
      </c>
      <c r="G37" s="4" t="s">
        <v>453</v>
      </c>
      <c r="H37" s="4" t="s">
        <v>454</v>
      </c>
      <c r="I37" s="4"/>
      <c r="J37" s="4"/>
      <c r="K37" s="4">
        <v>207</v>
      </c>
      <c r="L37" s="4">
        <v>18</v>
      </c>
      <c r="M37" s="4">
        <v>3</v>
      </c>
      <c r="N37" s="4" t="s">
        <v>349</v>
      </c>
      <c r="O37" s="4">
        <v>2</v>
      </c>
      <c r="P37" s="4"/>
    </row>
    <row r="38" spans="1:26" x14ac:dyDescent="0.2">
      <c r="A38" s="4">
        <v>50</v>
      </c>
      <c r="B38" s="4">
        <v>0</v>
      </c>
      <c r="C38" s="4">
        <v>0</v>
      </c>
      <c r="D38" s="4">
        <v>1</v>
      </c>
      <c r="E38" s="4">
        <v>208</v>
      </c>
      <c r="F38" s="4">
        <v>3.74</v>
      </c>
      <c r="G38" s="4" t="s">
        <v>455</v>
      </c>
      <c r="H38" s="4" t="s">
        <v>456</v>
      </c>
      <c r="I38" s="4"/>
      <c r="J38" s="4"/>
      <c r="K38" s="4">
        <v>208</v>
      </c>
      <c r="L38" s="4">
        <v>19</v>
      </c>
      <c r="M38" s="4">
        <v>3</v>
      </c>
      <c r="N38" s="4" t="s">
        <v>349</v>
      </c>
      <c r="O38" s="4">
        <v>2</v>
      </c>
      <c r="P38" s="4"/>
    </row>
    <row r="39" spans="1:26" x14ac:dyDescent="0.2">
      <c r="A39" s="4">
        <v>50</v>
      </c>
      <c r="B39" s="4">
        <v>0</v>
      </c>
      <c r="C39" s="4">
        <v>0</v>
      </c>
      <c r="D39" s="4">
        <v>1</v>
      </c>
      <c r="E39" s="4">
        <v>209</v>
      </c>
      <c r="F39" s="4">
        <v>-0.32</v>
      </c>
      <c r="G39" s="4" t="s">
        <v>457</v>
      </c>
      <c r="H39" s="4" t="s">
        <v>458</v>
      </c>
      <c r="I39" s="4"/>
      <c r="J39" s="4"/>
      <c r="K39" s="4">
        <v>209</v>
      </c>
      <c r="L39" s="4">
        <v>20</v>
      </c>
      <c r="M39" s="4">
        <v>3</v>
      </c>
      <c r="N39" s="4" t="s">
        <v>349</v>
      </c>
      <c r="O39" s="4">
        <v>2</v>
      </c>
      <c r="P39" s="4"/>
    </row>
    <row r="40" spans="1:26" x14ac:dyDescent="0.2">
      <c r="A40" s="4">
        <v>50</v>
      </c>
      <c r="B40" s="4">
        <v>0</v>
      </c>
      <c r="C40" s="4">
        <v>0</v>
      </c>
      <c r="D40" s="4">
        <v>1</v>
      </c>
      <c r="E40" s="4">
        <v>210</v>
      </c>
      <c r="F40" s="4">
        <v>48184.1</v>
      </c>
      <c r="G40" s="4" t="s">
        <v>459</v>
      </c>
      <c r="H40" s="4" t="s">
        <v>460</v>
      </c>
      <c r="I40" s="4"/>
      <c r="J40" s="4"/>
      <c r="K40" s="4">
        <v>210</v>
      </c>
      <c r="L40" s="4">
        <v>21</v>
      </c>
      <c r="M40" s="4">
        <v>3</v>
      </c>
      <c r="N40" s="4" t="s">
        <v>349</v>
      </c>
      <c r="O40" s="4">
        <v>2</v>
      </c>
      <c r="P40" s="4"/>
    </row>
    <row r="41" spans="1:26" x14ac:dyDescent="0.2">
      <c r="A41" s="4">
        <v>50</v>
      </c>
      <c r="B41" s="4">
        <v>0</v>
      </c>
      <c r="C41" s="4">
        <v>0</v>
      </c>
      <c r="D41" s="4">
        <v>1</v>
      </c>
      <c r="E41" s="4">
        <v>211</v>
      </c>
      <c r="F41" s="4">
        <v>26372.51</v>
      </c>
      <c r="G41" s="4" t="s">
        <v>461</v>
      </c>
      <c r="H41" s="4" t="s">
        <v>462</v>
      </c>
      <c r="I41" s="4"/>
      <c r="J41" s="4"/>
      <c r="K41" s="4">
        <v>211</v>
      </c>
      <c r="L41" s="4">
        <v>22</v>
      </c>
      <c r="M41" s="4">
        <v>3</v>
      </c>
      <c r="N41" s="4" t="s">
        <v>349</v>
      </c>
      <c r="O41" s="4">
        <v>2</v>
      </c>
      <c r="P41" s="4"/>
    </row>
    <row r="42" spans="1:26" x14ac:dyDescent="0.2">
      <c r="A42" s="4">
        <v>50</v>
      </c>
      <c r="B42" s="4">
        <v>0</v>
      </c>
      <c r="C42" s="4">
        <v>0</v>
      </c>
      <c r="D42" s="4">
        <v>1</v>
      </c>
      <c r="E42" s="4">
        <v>224</v>
      </c>
      <c r="F42" s="4">
        <v>169479.25</v>
      </c>
      <c r="G42" s="4" t="s">
        <v>463</v>
      </c>
      <c r="H42" s="4" t="s">
        <v>464</v>
      </c>
      <c r="I42" s="4"/>
      <c r="J42" s="4"/>
      <c r="K42" s="4">
        <v>224</v>
      </c>
      <c r="L42" s="4">
        <v>23</v>
      </c>
      <c r="M42" s="4">
        <v>3</v>
      </c>
      <c r="N42" s="4" t="s">
        <v>349</v>
      </c>
      <c r="O42" s="4">
        <v>2</v>
      </c>
      <c r="P42" s="4"/>
    </row>
    <row r="44" spans="1:26" x14ac:dyDescent="0.2">
      <c r="A44">
        <v>-1</v>
      </c>
    </row>
    <row r="47" spans="1:26" x14ac:dyDescent="0.2">
      <c r="A47" s="3">
        <v>75</v>
      </c>
      <c r="B47" s="3" t="s">
        <v>23</v>
      </c>
      <c r="C47" s="3">
        <v>2012</v>
      </c>
      <c r="D47" s="3">
        <v>0</v>
      </c>
      <c r="E47" s="3">
        <v>9</v>
      </c>
      <c r="F47" s="3">
        <v>1</v>
      </c>
      <c r="G47" s="3">
        <v>0</v>
      </c>
      <c r="H47" s="3">
        <v>1</v>
      </c>
      <c r="I47" s="3">
        <v>0</v>
      </c>
      <c r="J47" s="3">
        <v>3</v>
      </c>
      <c r="K47" s="3">
        <v>0</v>
      </c>
      <c r="L47" s="3">
        <v>0</v>
      </c>
      <c r="M47" s="3">
        <v>0</v>
      </c>
      <c r="N47" s="3">
        <v>42559044</v>
      </c>
      <c r="O47" s="3">
        <v>1</v>
      </c>
    </row>
    <row r="48" spans="1:26" x14ac:dyDescent="0.2">
      <c r="A48" s="5">
        <v>1</v>
      </c>
      <c r="B48" s="5" t="s">
        <v>24</v>
      </c>
      <c r="C48" s="5" t="s">
        <v>25</v>
      </c>
      <c r="D48" s="5">
        <v>2017</v>
      </c>
      <c r="E48" s="5">
        <v>3</v>
      </c>
      <c r="F48" s="5">
        <v>1</v>
      </c>
      <c r="G48" s="5">
        <v>1</v>
      </c>
      <c r="H48" s="5">
        <v>0</v>
      </c>
      <c r="I48" s="5">
        <v>2</v>
      </c>
      <c r="J48" s="5">
        <v>1</v>
      </c>
      <c r="K48" s="5">
        <v>1</v>
      </c>
      <c r="L48" s="5">
        <v>1</v>
      </c>
      <c r="M48" s="5">
        <v>1</v>
      </c>
      <c r="N48" s="5">
        <v>1</v>
      </c>
      <c r="O48" s="5">
        <v>1</v>
      </c>
      <c r="P48" s="5">
        <v>1</v>
      </c>
      <c r="Q48" s="5">
        <v>1</v>
      </c>
      <c r="R48" s="5" t="s">
        <v>349</v>
      </c>
      <c r="S48" s="5" t="s">
        <v>349</v>
      </c>
      <c r="T48" s="5" t="s">
        <v>349</v>
      </c>
      <c r="U48" s="5" t="s">
        <v>349</v>
      </c>
      <c r="V48" s="5" t="s">
        <v>349</v>
      </c>
      <c r="W48" s="5" t="s">
        <v>349</v>
      </c>
      <c r="X48" s="5" t="s">
        <v>349</v>
      </c>
      <c r="Y48" s="5" t="s">
        <v>349</v>
      </c>
      <c r="Z48" s="5" t="s">
        <v>349</v>
      </c>
    </row>
  </sheetData>
  <phoneticPr fontId="9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60"/>
  <sheetViews>
    <sheetView workbookViewId="0"/>
  </sheetViews>
  <sheetFormatPr defaultRowHeight="12.75" x14ac:dyDescent="0.2"/>
  <sheetData>
    <row r="1" spans="1:106" x14ac:dyDescent="0.2">
      <c r="A1">
        <f>ROW(Source!A28)</f>
        <v>28</v>
      </c>
      <c r="B1">
        <v>42559044</v>
      </c>
      <c r="C1">
        <v>42559348</v>
      </c>
      <c r="D1">
        <v>18410255</v>
      </c>
      <c r="E1">
        <v>1</v>
      </c>
      <c r="F1">
        <v>1</v>
      </c>
      <c r="G1">
        <v>1</v>
      </c>
      <c r="H1">
        <v>1</v>
      </c>
      <c r="I1" t="s">
        <v>27</v>
      </c>
      <c r="J1" t="s">
        <v>349</v>
      </c>
      <c r="K1" t="s">
        <v>28</v>
      </c>
      <c r="L1">
        <v>1369</v>
      </c>
      <c r="N1">
        <v>1013</v>
      </c>
      <c r="O1" t="s">
        <v>29</v>
      </c>
      <c r="P1" t="s">
        <v>29</v>
      </c>
      <c r="Q1">
        <v>1</v>
      </c>
      <c r="W1">
        <v>0</v>
      </c>
      <c r="X1">
        <v>479342659</v>
      </c>
      <c r="Y1">
        <v>4.508</v>
      </c>
      <c r="AA1">
        <v>0</v>
      </c>
      <c r="AB1">
        <v>0</v>
      </c>
      <c r="AC1">
        <v>0</v>
      </c>
      <c r="AD1">
        <v>10.94</v>
      </c>
      <c r="AE1">
        <v>0</v>
      </c>
      <c r="AF1">
        <v>0</v>
      </c>
      <c r="AG1">
        <v>0</v>
      </c>
      <c r="AH1">
        <v>10.94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349</v>
      </c>
      <c r="AT1">
        <v>3.92</v>
      </c>
      <c r="AU1" t="s">
        <v>366</v>
      </c>
      <c r="AV1">
        <v>1</v>
      </c>
      <c r="AW1">
        <v>2</v>
      </c>
      <c r="AX1">
        <v>42559357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0.13524</v>
      </c>
      <c r="CY1">
        <f>AD1</f>
        <v>10.94</v>
      </c>
      <c r="CZ1">
        <f>AH1</f>
        <v>10.94</v>
      </c>
      <c r="DA1">
        <f>AL1</f>
        <v>1</v>
      </c>
      <c r="DB1">
        <v>0</v>
      </c>
    </row>
    <row r="2" spans="1:106" x14ac:dyDescent="0.2">
      <c r="A2">
        <f>ROW(Source!A28)</f>
        <v>28</v>
      </c>
      <c r="B2">
        <v>42559044</v>
      </c>
      <c r="C2">
        <v>42559348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374</v>
      </c>
      <c r="J2" t="s">
        <v>349</v>
      </c>
      <c r="K2" t="s">
        <v>30</v>
      </c>
      <c r="L2">
        <v>608254</v>
      </c>
      <c r="N2">
        <v>1013</v>
      </c>
      <c r="O2" t="s">
        <v>31</v>
      </c>
      <c r="P2" t="s">
        <v>31</v>
      </c>
      <c r="Q2">
        <v>1</v>
      </c>
      <c r="W2">
        <v>0</v>
      </c>
      <c r="X2">
        <v>-185737400</v>
      </c>
      <c r="Y2">
        <v>1.2500000000000001E-2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349</v>
      </c>
      <c r="AT2">
        <v>0.01</v>
      </c>
      <c r="AU2" t="s">
        <v>365</v>
      </c>
      <c r="AV2">
        <v>2</v>
      </c>
      <c r="AW2">
        <v>2</v>
      </c>
      <c r="AX2">
        <v>42559358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3.7500000000000001E-4</v>
      </c>
      <c r="CY2">
        <f>AD2</f>
        <v>0</v>
      </c>
      <c r="CZ2">
        <f>AH2</f>
        <v>0</v>
      </c>
      <c r="DA2">
        <f>AL2</f>
        <v>1</v>
      </c>
      <c r="DB2">
        <v>0</v>
      </c>
    </row>
    <row r="3" spans="1:106" x14ac:dyDescent="0.2">
      <c r="A3">
        <f>ROW(Source!A28)</f>
        <v>28</v>
      </c>
      <c r="B3">
        <v>42559044</v>
      </c>
      <c r="C3">
        <v>42559348</v>
      </c>
      <c r="D3">
        <v>38766562</v>
      </c>
      <c r="E3">
        <v>1</v>
      </c>
      <c r="F3">
        <v>1</v>
      </c>
      <c r="G3">
        <v>1</v>
      </c>
      <c r="H3">
        <v>2</v>
      </c>
      <c r="I3" t="s">
        <v>32</v>
      </c>
      <c r="J3" t="s">
        <v>33</v>
      </c>
      <c r="K3" t="s">
        <v>34</v>
      </c>
      <c r="L3">
        <v>1368</v>
      </c>
      <c r="N3">
        <v>1011</v>
      </c>
      <c r="O3" t="s">
        <v>35</v>
      </c>
      <c r="P3" t="s">
        <v>35</v>
      </c>
      <c r="Q3">
        <v>1</v>
      </c>
      <c r="W3">
        <v>0</v>
      </c>
      <c r="X3">
        <v>1549832887</v>
      </c>
      <c r="Y3">
        <v>1.2500000000000001E-2</v>
      </c>
      <c r="AA3">
        <v>0</v>
      </c>
      <c r="AB3">
        <v>665.27</v>
      </c>
      <c r="AC3">
        <v>238.52</v>
      </c>
      <c r="AD3">
        <v>0</v>
      </c>
      <c r="AE3">
        <v>0</v>
      </c>
      <c r="AF3">
        <v>99.89</v>
      </c>
      <c r="AG3">
        <v>10.06</v>
      </c>
      <c r="AH3">
        <v>0</v>
      </c>
      <c r="AI3">
        <v>1</v>
      </c>
      <c r="AJ3">
        <v>6.66</v>
      </c>
      <c r="AK3">
        <v>23.71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349</v>
      </c>
      <c r="AT3">
        <v>0.01</v>
      </c>
      <c r="AU3" t="s">
        <v>365</v>
      </c>
      <c r="AV3">
        <v>0</v>
      </c>
      <c r="AW3">
        <v>2</v>
      </c>
      <c r="AX3">
        <v>42559359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3.7500000000000001E-4</v>
      </c>
      <c r="CY3">
        <f>AB3</f>
        <v>665.27</v>
      </c>
      <c r="CZ3">
        <f>AF3</f>
        <v>99.89</v>
      </c>
      <c r="DA3">
        <f>AJ3</f>
        <v>6.66</v>
      </c>
      <c r="DB3">
        <v>0</v>
      </c>
    </row>
    <row r="4" spans="1:106" x14ac:dyDescent="0.2">
      <c r="A4">
        <f>ROW(Source!A28)</f>
        <v>28</v>
      </c>
      <c r="B4">
        <v>42559044</v>
      </c>
      <c r="C4">
        <v>42559348</v>
      </c>
      <c r="D4">
        <v>38766596</v>
      </c>
      <c r="E4">
        <v>1</v>
      </c>
      <c r="F4">
        <v>1</v>
      </c>
      <c r="G4">
        <v>1</v>
      </c>
      <c r="H4">
        <v>2</v>
      </c>
      <c r="I4" t="s">
        <v>36</v>
      </c>
      <c r="J4" t="s">
        <v>37</v>
      </c>
      <c r="K4" t="s">
        <v>38</v>
      </c>
      <c r="L4">
        <v>1368</v>
      </c>
      <c r="N4">
        <v>1011</v>
      </c>
      <c r="O4" t="s">
        <v>35</v>
      </c>
      <c r="P4" t="s">
        <v>35</v>
      </c>
      <c r="Q4">
        <v>1</v>
      </c>
      <c r="W4">
        <v>0</v>
      </c>
      <c r="X4">
        <v>-1790740115</v>
      </c>
      <c r="Y4">
        <v>1.2500000000000001E-2</v>
      </c>
      <c r="AA4">
        <v>0</v>
      </c>
      <c r="AB4">
        <v>17.71</v>
      </c>
      <c r="AC4">
        <v>0</v>
      </c>
      <c r="AD4">
        <v>0</v>
      </c>
      <c r="AE4">
        <v>0</v>
      </c>
      <c r="AF4">
        <v>1.7</v>
      </c>
      <c r="AG4">
        <v>0</v>
      </c>
      <c r="AH4">
        <v>0</v>
      </c>
      <c r="AI4">
        <v>1</v>
      </c>
      <c r="AJ4">
        <v>10.42</v>
      </c>
      <c r="AK4">
        <v>23.71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349</v>
      </c>
      <c r="AT4">
        <v>0.01</v>
      </c>
      <c r="AU4" t="s">
        <v>365</v>
      </c>
      <c r="AV4">
        <v>0</v>
      </c>
      <c r="AW4">
        <v>2</v>
      </c>
      <c r="AX4">
        <v>42559360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3.7500000000000001E-4</v>
      </c>
      <c r="CY4">
        <f>AB4</f>
        <v>17.71</v>
      </c>
      <c r="CZ4">
        <f>AF4</f>
        <v>1.7</v>
      </c>
      <c r="DA4">
        <f>AJ4</f>
        <v>10.42</v>
      </c>
      <c r="DB4">
        <v>0</v>
      </c>
    </row>
    <row r="5" spans="1:106" x14ac:dyDescent="0.2">
      <c r="A5">
        <f>ROW(Source!A28)</f>
        <v>28</v>
      </c>
      <c r="B5">
        <v>42559044</v>
      </c>
      <c r="C5">
        <v>42559348</v>
      </c>
      <c r="D5">
        <v>38768736</v>
      </c>
      <c r="E5">
        <v>1</v>
      </c>
      <c r="F5">
        <v>1</v>
      </c>
      <c r="G5">
        <v>1</v>
      </c>
      <c r="H5">
        <v>2</v>
      </c>
      <c r="I5" t="s">
        <v>39</v>
      </c>
      <c r="J5" t="s">
        <v>40</v>
      </c>
      <c r="K5" t="s">
        <v>41</v>
      </c>
      <c r="L5">
        <v>1368</v>
      </c>
      <c r="N5">
        <v>1011</v>
      </c>
      <c r="O5" t="s">
        <v>35</v>
      </c>
      <c r="P5" t="s">
        <v>35</v>
      </c>
      <c r="Q5">
        <v>1</v>
      </c>
      <c r="W5">
        <v>0</v>
      </c>
      <c r="X5">
        <v>2094841884</v>
      </c>
      <c r="Y5">
        <v>1.4000000000000001</v>
      </c>
      <c r="AA5">
        <v>0</v>
      </c>
      <c r="AB5">
        <v>31.24</v>
      </c>
      <c r="AC5">
        <v>0</v>
      </c>
      <c r="AD5">
        <v>0</v>
      </c>
      <c r="AE5">
        <v>0</v>
      </c>
      <c r="AF5">
        <v>6.82</v>
      </c>
      <c r="AG5">
        <v>0</v>
      </c>
      <c r="AH5">
        <v>0</v>
      </c>
      <c r="AI5">
        <v>1</v>
      </c>
      <c r="AJ5">
        <v>4.58</v>
      </c>
      <c r="AK5">
        <v>23.71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349</v>
      </c>
      <c r="AT5">
        <v>1.1200000000000001</v>
      </c>
      <c r="AU5" t="s">
        <v>365</v>
      </c>
      <c r="AV5">
        <v>0</v>
      </c>
      <c r="AW5">
        <v>2</v>
      </c>
      <c r="AX5">
        <v>42559361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4.2000000000000003E-2</v>
      </c>
      <c r="CY5">
        <f>AB5</f>
        <v>31.24</v>
      </c>
      <c r="CZ5">
        <f>AF5</f>
        <v>6.82</v>
      </c>
      <c r="DA5">
        <f>AJ5</f>
        <v>4.58</v>
      </c>
      <c r="DB5">
        <v>0</v>
      </c>
    </row>
    <row r="6" spans="1:106" x14ac:dyDescent="0.2">
      <c r="A6">
        <f>ROW(Source!A28)</f>
        <v>28</v>
      </c>
      <c r="B6">
        <v>42559044</v>
      </c>
      <c r="C6">
        <v>42559348</v>
      </c>
      <c r="D6">
        <v>38768996</v>
      </c>
      <c r="E6">
        <v>1</v>
      </c>
      <c r="F6">
        <v>1</v>
      </c>
      <c r="G6">
        <v>1</v>
      </c>
      <c r="H6">
        <v>2</v>
      </c>
      <c r="I6" t="s">
        <v>42</v>
      </c>
      <c r="J6" t="s">
        <v>43</v>
      </c>
      <c r="K6" t="s">
        <v>44</v>
      </c>
      <c r="L6">
        <v>1368</v>
      </c>
      <c r="N6">
        <v>1011</v>
      </c>
      <c r="O6" t="s">
        <v>35</v>
      </c>
      <c r="P6" t="s">
        <v>35</v>
      </c>
      <c r="Q6">
        <v>1</v>
      </c>
      <c r="W6">
        <v>0</v>
      </c>
      <c r="X6">
        <v>1230759911</v>
      </c>
      <c r="Y6">
        <v>2.5000000000000001E-2</v>
      </c>
      <c r="AA6">
        <v>0</v>
      </c>
      <c r="AB6">
        <v>740.07</v>
      </c>
      <c r="AC6">
        <v>275.04000000000002</v>
      </c>
      <c r="AD6">
        <v>0</v>
      </c>
      <c r="AE6">
        <v>0</v>
      </c>
      <c r="AF6">
        <v>87.17</v>
      </c>
      <c r="AG6">
        <v>11.6</v>
      </c>
      <c r="AH6">
        <v>0</v>
      </c>
      <c r="AI6">
        <v>1</v>
      </c>
      <c r="AJ6">
        <v>8.49</v>
      </c>
      <c r="AK6">
        <v>23.71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349</v>
      </c>
      <c r="AT6">
        <v>0.02</v>
      </c>
      <c r="AU6" t="s">
        <v>365</v>
      </c>
      <c r="AV6">
        <v>0</v>
      </c>
      <c r="AW6">
        <v>2</v>
      </c>
      <c r="AX6">
        <v>42559362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7.5000000000000002E-4</v>
      </c>
      <c r="CY6">
        <f>AB6</f>
        <v>740.07</v>
      </c>
      <c r="CZ6">
        <f>AF6</f>
        <v>87.17</v>
      </c>
      <c r="DA6">
        <f>AJ6</f>
        <v>8.49</v>
      </c>
      <c r="DB6">
        <v>0</v>
      </c>
    </row>
    <row r="7" spans="1:106" x14ac:dyDescent="0.2">
      <c r="A7">
        <f>ROW(Source!A28)</f>
        <v>28</v>
      </c>
      <c r="B7">
        <v>42559044</v>
      </c>
      <c r="C7">
        <v>42559348</v>
      </c>
      <c r="D7">
        <v>38704689</v>
      </c>
      <c r="E7">
        <v>1</v>
      </c>
      <c r="F7">
        <v>1</v>
      </c>
      <c r="G7">
        <v>1</v>
      </c>
      <c r="H7">
        <v>3</v>
      </c>
      <c r="I7" t="s">
        <v>45</v>
      </c>
      <c r="J7" t="s">
        <v>46</v>
      </c>
      <c r="K7" t="s">
        <v>47</v>
      </c>
      <c r="L7">
        <v>1348</v>
      </c>
      <c r="N7">
        <v>1009</v>
      </c>
      <c r="O7" t="s">
        <v>594</v>
      </c>
      <c r="P7" t="s">
        <v>594</v>
      </c>
      <c r="Q7">
        <v>1000</v>
      </c>
      <c r="W7">
        <v>0</v>
      </c>
      <c r="X7">
        <v>1170503714</v>
      </c>
      <c r="Y7">
        <v>8.0000000000000002E-3</v>
      </c>
      <c r="AA7">
        <v>59817</v>
      </c>
      <c r="AB7">
        <v>0</v>
      </c>
      <c r="AC7">
        <v>0</v>
      </c>
      <c r="AD7">
        <v>0</v>
      </c>
      <c r="AE7">
        <v>9420</v>
      </c>
      <c r="AF7">
        <v>0</v>
      </c>
      <c r="AG7">
        <v>0</v>
      </c>
      <c r="AH7">
        <v>0</v>
      </c>
      <c r="AI7">
        <v>6.35</v>
      </c>
      <c r="AJ7">
        <v>1</v>
      </c>
      <c r="AK7">
        <v>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349</v>
      </c>
      <c r="AT7">
        <v>8.0000000000000002E-3</v>
      </c>
      <c r="AU7" t="s">
        <v>349</v>
      </c>
      <c r="AV7">
        <v>0</v>
      </c>
      <c r="AW7">
        <v>2</v>
      </c>
      <c r="AX7">
        <v>42559363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2.4000000000000001E-4</v>
      </c>
      <c r="CY7">
        <f>AA7</f>
        <v>59817</v>
      </c>
      <c r="CZ7">
        <f>AE7</f>
        <v>9420</v>
      </c>
      <c r="DA7">
        <f>AI7</f>
        <v>6.35</v>
      </c>
      <c r="DB7">
        <v>0</v>
      </c>
    </row>
    <row r="8" spans="1:106" x14ac:dyDescent="0.2">
      <c r="A8">
        <f>ROW(Source!A28)</f>
        <v>28</v>
      </c>
      <c r="B8">
        <v>42559044</v>
      </c>
      <c r="C8">
        <v>42559348</v>
      </c>
      <c r="D8">
        <v>38716195</v>
      </c>
      <c r="E8">
        <v>1</v>
      </c>
      <c r="F8">
        <v>1</v>
      </c>
      <c r="G8">
        <v>1</v>
      </c>
      <c r="H8">
        <v>3</v>
      </c>
      <c r="I8" t="s">
        <v>48</v>
      </c>
      <c r="J8" t="s">
        <v>49</v>
      </c>
      <c r="K8" t="s">
        <v>50</v>
      </c>
      <c r="L8">
        <v>1348</v>
      </c>
      <c r="N8">
        <v>1009</v>
      </c>
      <c r="O8" t="s">
        <v>594</v>
      </c>
      <c r="P8" t="s">
        <v>594</v>
      </c>
      <c r="Q8">
        <v>1000</v>
      </c>
      <c r="W8">
        <v>0</v>
      </c>
      <c r="X8">
        <v>1162198886</v>
      </c>
      <c r="Y8">
        <v>1.5900000000000001E-2</v>
      </c>
      <c r="AA8">
        <v>113137.99</v>
      </c>
      <c r="AB8">
        <v>0</v>
      </c>
      <c r="AC8">
        <v>0</v>
      </c>
      <c r="AD8">
        <v>0</v>
      </c>
      <c r="AE8">
        <v>20990.35</v>
      </c>
      <c r="AF8">
        <v>0</v>
      </c>
      <c r="AG8">
        <v>0</v>
      </c>
      <c r="AH8">
        <v>0</v>
      </c>
      <c r="AI8">
        <v>5.39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349</v>
      </c>
      <c r="AT8">
        <v>1.5900000000000001E-2</v>
      </c>
      <c r="AU8" t="s">
        <v>349</v>
      </c>
      <c r="AV8">
        <v>0</v>
      </c>
      <c r="AW8">
        <v>2</v>
      </c>
      <c r="AX8">
        <v>42559364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Y8*Source!I28</f>
        <v>4.7699999999999999E-4</v>
      </c>
      <c r="CY8">
        <f>AA8</f>
        <v>113137.99</v>
      </c>
      <c r="CZ8">
        <f>AE8</f>
        <v>20990.35</v>
      </c>
      <c r="DA8">
        <f>AI8</f>
        <v>5.39</v>
      </c>
      <c r="DB8">
        <v>0</v>
      </c>
    </row>
    <row r="9" spans="1:106" x14ac:dyDescent="0.2">
      <c r="A9">
        <f>ROW(Source!A29)</f>
        <v>29</v>
      </c>
      <c r="B9">
        <v>42559044</v>
      </c>
      <c r="C9">
        <v>42559365</v>
      </c>
      <c r="D9">
        <v>18406785</v>
      </c>
      <c r="E9">
        <v>1</v>
      </c>
      <c r="F9">
        <v>1</v>
      </c>
      <c r="G9">
        <v>1</v>
      </c>
      <c r="H9">
        <v>1</v>
      </c>
      <c r="I9" t="s">
        <v>51</v>
      </c>
      <c r="J9" t="s">
        <v>349</v>
      </c>
      <c r="K9" t="s">
        <v>52</v>
      </c>
      <c r="L9">
        <v>1369</v>
      </c>
      <c r="N9">
        <v>1013</v>
      </c>
      <c r="O9" t="s">
        <v>29</v>
      </c>
      <c r="P9" t="s">
        <v>29</v>
      </c>
      <c r="Q9">
        <v>1</v>
      </c>
      <c r="W9">
        <v>0</v>
      </c>
      <c r="X9">
        <v>645971194</v>
      </c>
      <c r="Y9">
        <v>81.718999999999994</v>
      </c>
      <c r="AA9">
        <v>0</v>
      </c>
      <c r="AB9">
        <v>0</v>
      </c>
      <c r="AC9">
        <v>0</v>
      </c>
      <c r="AD9">
        <v>8.86</v>
      </c>
      <c r="AE9">
        <v>0</v>
      </c>
      <c r="AF9">
        <v>0</v>
      </c>
      <c r="AG9">
        <v>0</v>
      </c>
      <c r="AH9">
        <v>8.86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349</v>
      </c>
      <c r="AT9">
        <v>71.06</v>
      </c>
      <c r="AU9" t="s">
        <v>366</v>
      </c>
      <c r="AV9">
        <v>1</v>
      </c>
      <c r="AW9">
        <v>2</v>
      </c>
      <c r="AX9">
        <v>42559373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Y9*Source!I29</f>
        <v>2.4515699999999998</v>
      </c>
      <c r="CY9">
        <f>AD9</f>
        <v>8.86</v>
      </c>
      <c r="CZ9">
        <f>AH9</f>
        <v>8.86</v>
      </c>
      <c r="DA9">
        <f>AL9</f>
        <v>1</v>
      </c>
      <c r="DB9">
        <v>0</v>
      </c>
    </row>
    <row r="10" spans="1:106" x14ac:dyDescent="0.2">
      <c r="A10">
        <f>ROW(Source!A29)</f>
        <v>29</v>
      </c>
      <c r="B10">
        <v>42559044</v>
      </c>
      <c r="C10">
        <v>42559365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374</v>
      </c>
      <c r="J10" t="s">
        <v>349</v>
      </c>
      <c r="K10" t="s">
        <v>30</v>
      </c>
      <c r="L10">
        <v>608254</v>
      </c>
      <c r="N10">
        <v>1013</v>
      </c>
      <c r="O10" t="s">
        <v>31</v>
      </c>
      <c r="P10" t="s">
        <v>31</v>
      </c>
      <c r="Q10">
        <v>1</v>
      </c>
      <c r="W10">
        <v>0</v>
      </c>
      <c r="X10">
        <v>-185737400</v>
      </c>
      <c r="Y10">
        <v>1.2500000000000001E-2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349</v>
      </c>
      <c r="AT10">
        <v>0.01</v>
      </c>
      <c r="AU10" t="s">
        <v>365</v>
      </c>
      <c r="AV10">
        <v>2</v>
      </c>
      <c r="AW10">
        <v>2</v>
      </c>
      <c r="AX10">
        <v>42559374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Y10*Source!I29</f>
        <v>3.7500000000000001E-4</v>
      </c>
      <c r="CY10">
        <f>AD10</f>
        <v>0</v>
      </c>
      <c r="CZ10">
        <f>AH10</f>
        <v>0</v>
      </c>
      <c r="DA10">
        <f>AL10</f>
        <v>1</v>
      </c>
      <c r="DB10">
        <v>0</v>
      </c>
    </row>
    <row r="11" spans="1:106" x14ac:dyDescent="0.2">
      <c r="A11">
        <f>ROW(Source!A29)</f>
        <v>29</v>
      </c>
      <c r="B11">
        <v>42559044</v>
      </c>
      <c r="C11">
        <v>42559365</v>
      </c>
      <c r="D11">
        <v>38766639</v>
      </c>
      <c r="E11">
        <v>1</v>
      </c>
      <c r="F11">
        <v>1</v>
      </c>
      <c r="G11">
        <v>1</v>
      </c>
      <c r="H11">
        <v>2</v>
      </c>
      <c r="I11" t="s">
        <v>53</v>
      </c>
      <c r="J11" t="s">
        <v>54</v>
      </c>
      <c r="K11" t="s">
        <v>55</v>
      </c>
      <c r="L11">
        <v>1368</v>
      </c>
      <c r="N11">
        <v>1011</v>
      </c>
      <c r="O11" t="s">
        <v>35</v>
      </c>
      <c r="P11" t="s">
        <v>35</v>
      </c>
      <c r="Q11">
        <v>1</v>
      </c>
      <c r="W11">
        <v>0</v>
      </c>
      <c r="X11">
        <v>344519037</v>
      </c>
      <c r="Y11">
        <v>1.2500000000000001E-2</v>
      </c>
      <c r="AA11">
        <v>0</v>
      </c>
      <c r="AB11">
        <v>323.54000000000002</v>
      </c>
      <c r="AC11">
        <v>320.08999999999997</v>
      </c>
      <c r="AD11">
        <v>0</v>
      </c>
      <c r="AE11">
        <v>0</v>
      </c>
      <c r="AF11">
        <v>31.26</v>
      </c>
      <c r="AG11">
        <v>13.5</v>
      </c>
      <c r="AH11">
        <v>0</v>
      </c>
      <c r="AI11">
        <v>1</v>
      </c>
      <c r="AJ11">
        <v>10.35</v>
      </c>
      <c r="AK11">
        <v>23.71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349</v>
      </c>
      <c r="AT11">
        <v>0.01</v>
      </c>
      <c r="AU11" t="s">
        <v>365</v>
      </c>
      <c r="AV11">
        <v>0</v>
      </c>
      <c r="AW11">
        <v>2</v>
      </c>
      <c r="AX11">
        <v>42559375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3.7500000000000001E-4</v>
      </c>
      <c r="CY11">
        <f>AB11</f>
        <v>323.54000000000002</v>
      </c>
      <c r="CZ11">
        <f>AF11</f>
        <v>31.26</v>
      </c>
      <c r="DA11">
        <f>AJ11</f>
        <v>10.35</v>
      </c>
      <c r="DB11">
        <v>0</v>
      </c>
    </row>
    <row r="12" spans="1:106" x14ac:dyDescent="0.2">
      <c r="A12">
        <f>ROW(Source!A29)</f>
        <v>29</v>
      </c>
      <c r="B12">
        <v>42559044</v>
      </c>
      <c r="C12">
        <v>42559365</v>
      </c>
      <c r="D12">
        <v>38768996</v>
      </c>
      <c r="E12">
        <v>1</v>
      </c>
      <c r="F12">
        <v>1</v>
      </c>
      <c r="G12">
        <v>1</v>
      </c>
      <c r="H12">
        <v>2</v>
      </c>
      <c r="I12" t="s">
        <v>42</v>
      </c>
      <c r="J12" t="s">
        <v>43</v>
      </c>
      <c r="K12" t="s">
        <v>44</v>
      </c>
      <c r="L12">
        <v>1368</v>
      </c>
      <c r="N12">
        <v>1011</v>
      </c>
      <c r="O12" t="s">
        <v>35</v>
      </c>
      <c r="P12" t="s">
        <v>35</v>
      </c>
      <c r="Q12">
        <v>1</v>
      </c>
      <c r="W12">
        <v>0</v>
      </c>
      <c r="X12">
        <v>1230759911</v>
      </c>
      <c r="Y12">
        <v>3.7499999999999999E-2</v>
      </c>
      <c r="AA12">
        <v>0</v>
      </c>
      <c r="AB12">
        <v>740.07</v>
      </c>
      <c r="AC12">
        <v>275.04000000000002</v>
      </c>
      <c r="AD12">
        <v>0</v>
      </c>
      <c r="AE12">
        <v>0</v>
      </c>
      <c r="AF12">
        <v>87.17</v>
      </c>
      <c r="AG12">
        <v>11.6</v>
      </c>
      <c r="AH12">
        <v>0</v>
      </c>
      <c r="AI12">
        <v>1</v>
      </c>
      <c r="AJ12">
        <v>8.49</v>
      </c>
      <c r="AK12">
        <v>23.71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349</v>
      </c>
      <c r="AT12">
        <v>0.03</v>
      </c>
      <c r="AU12" t="s">
        <v>365</v>
      </c>
      <c r="AV12">
        <v>0</v>
      </c>
      <c r="AW12">
        <v>2</v>
      </c>
      <c r="AX12">
        <v>42559376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1.1249999999999999E-3</v>
      </c>
      <c r="CY12">
        <f>AB12</f>
        <v>740.07</v>
      </c>
      <c r="CZ12">
        <f>AF12</f>
        <v>87.17</v>
      </c>
      <c r="DA12">
        <f>AJ12</f>
        <v>8.49</v>
      </c>
      <c r="DB12">
        <v>0</v>
      </c>
    </row>
    <row r="13" spans="1:106" x14ac:dyDescent="0.2">
      <c r="A13">
        <f>ROW(Source!A29)</f>
        <v>29</v>
      </c>
      <c r="B13">
        <v>42559044</v>
      </c>
      <c r="C13">
        <v>42559365</v>
      </c>
      <c r="D13">
        <v>38704427</v>
      </c>
      <c r="E13">
        <v>1</v>
      </c>
      <c r="F13">
        <v>1</v>
      </c>
      <c r="G13">
        <v>1</v>
      </c>
      <c r="H13">
        <v>3</v>
      </c>
      <c r="I13" t="s">
        <v>56</v>
      </c>
      <c r="J13" t="s">
        <v>57</v>
      </c>
      <c r="K13" t="s">
        <v>58</v>
      </c>
      <c r="L13">
        <v>1348</v>
      </c>
      <c r="N13">
        <v>1009</v>
      </c>
      <c r="O13" t="s">
        <v>594</v>
      </c>
      <c r="P13" t="s">
        <v>594</v>
      </c>
      <c r="Q13">
        <v>1000</v>
      </c>
      <c r="W13">
        <v>0</v>
      </c>
      <c r="X13">
        <v>1944168847</v>
      </c>
      <c r="Y13">
        <v>2.46E-2</v>
      </c>
      <c r="AA13">
        <v>79791.56</v>
      </c>
      <c r="AB13">
        <v>0</v>
      </c>
      <c r="AC13">
        <v>0</v>
      </c>
      <c r="AD13">
        <v>0</v>
      </c>
      <c r="AE13">
        <v>15707</v>
      </c>
      <c r="AF13">
        <v>0</v>
      </c>
      <c r="AG13">
        <v>0</v>
      </c>
      <c r="AH13">
        <v>0</v>
      </c>
      <c r="AI13">
        <v>5.08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349</v>
      </c>
      <c r="AT13">
        <v>2.46E-2</v>
      </c>
      <c r="AU13" t="s">
        <v>349</v>
      </c>
      <c r="AV13">
        <v>0</v>
      </c>
      <c r="AW13">
        <v>2</v>
      </c>
      <c r="AX13">
        <v>42559377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7.3799999999999994E-4</v>
      </c>
      <c r="CY13">
        <f>AA13</f>
        <v>79791.56</v>
      </c>
      <c r="CZ13">
        <f>AE13</f>
        <v>15707</v>
      </c>
      <c r="DA13">
        <f>AI13</f>
        <v>5.08</v>
      </c>
      <c r="DB13">
        <v>0</v>
      </c>
    </row>
    <row r="14" spans="1:106" x14ac:dyDescent="0.2">
      <c r="A14">
        <f>ROW(Source!A29)</f>
        <v>29</v>
      </c>
      <c r="B14">
        <v>42559044</v>
      </c>
      <c r="C14">
        <v>42559365</v>
      </c>
      <c r="D14">
        <v>38701883</v>
      </c>
      <c r="E14">
        <v>1</v>
      </c>
      <c r="F14">
        <v>1</v>
      </c>
      <c r="G14">
        <v>1</v>
      </c>
      <c r="H14">
        <v>3</v>
      </c>
      <c r="I14" t="s">
        <v>59</v>
      </c>
      <c r="J14" t="s">
        <v>60</v>
      </c>
      <c r="K14" t="s">
        <v>61</v>
      </c>
      <c r="L14">
        <v>1346</v>
      </c>
      <c r="N14">
        <v>1009</v>
      </c>
      <c r="O14" t="s">
        <v>62</v>
      </c>
      <c r="P14" t="s">
        <v>62</v>
      </c>
      <c r="Q14">
        <v>1</v>
      </c>
      <c r="W14">
        <v>0</v>
      </c>
      <c r="X14">
        <v>644139035</v>
      </c>
      <c r="Y14">
        <v>0.3</v>
      </c>
      <c r="AA14">
        <v>45.27</v>
      </c>
      <c r="AB14">
        <v>0</v>
      </c>
      <c r="AC14">
        <v>0</v>
      </c>
      <c r="AD14">
        <v>0</v>
      </c>
      <c r="AE14">
        <v>1.81</v>
      </c>
      <c r="AF14">
        <v>0</v>
      </c>
      <c r="AG14">
        <v>0</v>
      </c>
      <c r="AH14">
        <v>0</v>
      </c>
      <c r="AI14">
        <v>25.01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349</v>
      </c>
      <c r="AT14">
        <v>0.3</v>
      </c>
      <c r="AU14" t="s">
        <v>349</v>
      </c>
      <c r="AV14">
        <v>0</v>
      </c>
      <c r="AW14">
        <v>2</v>
      </c>
      <c r="AX14">
        <v>42559378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8.9999999999999993E-3</v>
      </c>
      <c r="CY14">
        <f>AA14</f>
        <v>45.27</v>
      </c>
      <c r="CZ14">
        <f>AE14</f>
        <v>1.81</v>
      </c>
      <c r="DA14">
        <f>AI14</f>
        <v>25.01</v>
      </c>
      <c r="DB14">
        <v>0</v>
      </c>
    </row>
    <row r="15" spans="1:106" x14ac:dyDescent="0.2">
      <c r="A15">
        <f>ROW(Source!A29)</f>
        <v>29</v>
      </c>
      <c r="B15">
        <v>42559044</v>
      </c>
      <c r="C15">
        <v>42559365</v>
      </c>
      <c r="D15">
        <v>38704658</v>
      </c>
      <c r="E15">
        <v>1</v>
      </c>
      <c r="F15">
        <v>1</v>
      </c>
      <c r="G15">
        <v>1</v>
      </c>
      <c r="H15">
        <v>3</v>
      </c>
      <c r="I15" t="s">
        <v>63</v>
      </c>
      <c r="J15" t="s">
        <v>64</v>
      </c>
      <c r="K15" t="s">
        <v>65</v>
      </c>
      <c r="L15">
        <v>1346</v>
      </c>
      <c r="N15">
        <v>1009</v>
      </c>
      <c r="O15" t="s">
        <v>62</v>
      </c>
      <c r="P15" t="s">
        <v>62</v>
      </c>
      <c r="Q15">
        <v>1</v>
      </c>
      <c r="W15">
        <v>0</v>
      </c>
      <c r="X15">
        <v>-425042614</v>
      </c>
      <c r="Y15">
        <v>2.7</v>
      </c>
      <c r="AA15">
        <v>199.45</v>
      </c>
      <c r="AB15">
        <v>0</v>
      </c>
      <c r="AC15">
        <v>0</v>
      </c>
      <c r="AD15">
        <v>0</v>
      </c>
      <c r="AE15">
        <v>32.590000000000003</v>
      </c>
      <c r="AF15">
        <v>0</v>
      </c>
      <c r="AG15">
        <v>0</v>
      </c>
      <c r="AH15">
        <v>0</v>
      </c>
      <c r="AI15">
        <v>6.12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349</v>
      </c>
      <c r="AT15">
        <v>2.7</v>
      </c>
      <c r="AU15" t="s">
        <v>349</v>
      </c>
      <c r="AV15">
        <v>0</v>
      </c>
      <c r="AW15">
        <v>2</v>
      </c>
      <c r="AX15">
        <v>42559379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8.1000000000000003E-2</v>
      </c>
      <c r="CY15">
        <f>AA15</f>
        <v>199.45</v>
      </c>
      <c r="CZ15">
        <f>AE15</f>
        <v>32.590000000000003</v>
      </c>
      <c r="DA15">
        <f>AI15</f>
        <v>6.12</v>
      </c>
      <c r="DB15">
        <v>0</v>
      </c>
    </row>
    <row r="16" spans="1:106" x14ac:dyDescent="0.2">
      <c r="A16">
        <f>ROW(Source!A30)</f>
        <v>30</v>
      </c>
      <c r="B16">
        <v>42559044</v>
      </c>
      <c r="C16">
        <v>42559380</v>
      </c>
      <c r="D16">
        <v>18410572</v>
      </c>
      <c r="E16">
        <v>1</v>
      </c>
      <c r="F16">
        <v>1</v>
      </c>
      <c r="G16">
        <v>1</v>
      </c>
      <c r="H16">
        <v>1</v>
      </c>
      <c r="I16" t="s">
        <v>66</v>
      </c>
      <c r="J16" t="s">
        <v>349</v>
      </c>
      <c r="K16" t="s">
        <v>67</v>
      </c>
      <c r="L16">
        <v>1369</v>
      </c>
      <c r="N16">
        <v>1013</v>
      </c>
      <c r="O16" t="s">
        <v>29</v>
      </c>
      <c r="P16" t="s">
        <v>29</v>
      </c>
      <c r="Q16">
        <v>1</v>
      </c>
      <c r="W16">
        <v>0</v>
      </c>
      <c r="X16">
        <v>-546915240</v>
      </c>
      <c r="Y16">
        <v>27.576999999999998</v>
      </c>
      <c r="AA16">
        <v>0</v>
      </c>
      <c r="AB16">
        <v>0</v>
      </c>
      <c r="AC16">
        <v>0</v>
      </c>
      <c r="AD16">
        <v>8.74</v>
      </c>
      <c r="AE16">
        <v>0</v>
      </c>
      <c r="AF16">
        <v>0</v>
      </c>
      <c r="AG16">
        <v>0</v>
      </c>
      <c r="AH16">
        <v>8.74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349</v>
      </c>
      <c r="AT16">
        <v>23.98</v>
      </c>
      <c r="AU16" t="s">
        <v>366</v>
      </c>
      <c r="AV16">
        <v>1</v>
      </c>
      <c r="AW16">
        <v>2</v>
      </c>
      <c r="AX16">
        <v>42559390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Y16*Source!I30</f>
        <v>0.82730999999999988</v>
      </c>
      <c r="CY16">
        <f>AD16</f>
        <v>8.74</v>
      </c>
      <c r="CZ16">
        <f>AH16</f>
        <v>8.74</v>
      </c>
      <c r="DA16">
        <f>AL16</f>
        <v>1</v>
      </c>
      <c r="DB16">
        <v>0</v>
      </c>
    </row>
    <row r="17" spans="1:106" x14ac:dyDescent="0.2">
      <c r="A17">
        <f>ROW(Source!A30)</f>
        <v>30</v>
      </c>
      <c r="B17">
        <v>42559044</v>
      </c>
      <c r="C17">
        <v>42559380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374</v>
      </c>
      <c r="J17" t="s">
        <v>349</v>
      </c>
      <c r="K17" t="s">
        <v>30</v>
      </c>
      <c r="L17">
        <v>608254</v>
      </c>
      <c r="N17">
        <v>1013</v>
      </c>
      <c r="O17" t="s">
        <v>31</v>
      </c>
      <c r="P17" t="s">
        <v>31</v>
      </c>
      <c r="Q17">
        <v>1</v>
      </c>
      <c r="W17">
        <v>0</v>
      </c>
      <c r="X17">
        <v>-185737400</v>
      </c>
      <c r="Y17">
        <v>1.2500000000000001E-2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349</v>
      </c>
      <c r="AT17">
        <v>0.01</v>
      </c>
      <c r="AU17" t="s">
        <v>365</v>
      </c>
      <c r="AV17">
        <v>2</v>
      </c>
      <c r="AW17">
        <v>2</v>
      </c>
      <c r="AX17">
        <v>42559391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Y17*Source!I30</f>
        <v>3.7500000000000001E-4</v>
      </c>
      <c r="CY17">
        <f>AD17</f>
        <v>0</v>
      </c>
      <c r="CZ17">
        <f>AH17</f>
        <v>0</v>
      </c>
      <c r="DA17">
        <f>AL17</f>
        <v>1</v>
      </c>
      <c r="DB17">
        <v>0</v>
      </c>
    </row>
    <row r="18" spans="1:106" x14ac:dyDescent="0.2">
      <c r="A18">
        <f>ROW(Source!A30)</f>
        <v>30</v>
      </c>
      <c r="B18">
        <v>42559044</v>
      </c>
      <c r="C18">
        <v>42559380</v>
      </c>
      <c r="D18">
        <v>38766639</v>
      </c>
      <c r="E18">
        <v>1</v>
      </c>
      <c r="F18">
        <v>1</v>
      </c>
      <c r="G18">
        <v>1</v>
      </c>
      <c r="H18">
        <v>2</v>
      </c>
      <c r="I18" t="s">
        <v>53</v>
      </c>
      <c r="J18" t="s">
        <v>68</v>
      </c>
      <c r="K18" t="s">
        <v>55</v>
      </c>
      <c r="L18">
        <v>1368</v>
      </c>
      <c r="N18">
        <v>1011</v>
      </c>
      <c r="O18" t="s">
        <v>35</v>
      </c>
      <c r="P18" t="s">
        <v>35</v>
      </c>
      <c r="Q18">
        <v>1</v>
      </c>
      <c r="W18">
        <v>0</v>
      </c>
      <c r="X18">
        <v>-1302720870</v>
      </c>
      <c r="Y18">
        <v>1.2500000000000001E-2</v>
      </c>
      <c r="AA18">
        <v>0</v>
      </c>
      <c r="AB18">
        <v>323.54000000000002</v>
      </c>
      <c r="AC18">
        <v>320.08999999999997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10.35</v>
      </c>
      <c r="AK18">
        <v>23.71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349</v>
      </c>
      <c r="AT18">
        <v>0.01</v>
      </c>
      <c r="AU18" t="s">
        <v>365</v>
      </c>
      <c r="AV18">
        <v>0</v>
      </c>
      <c r="AW18">
        <v>2</v>
      </c>
      <c r="AX18">
        <v>42559392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Y18*Source!I30</f>
        <v>3.7500000000000001E-4</v>
      </c>
      <c r="CY18">
        <f>AB18</f>
        <v>323.54000000000002</v>
      </c>
      <c r="CZ18">
        <f>AF18</f>
        <v>31.26</v>
      </c>
      <c r="DA18">
        <f>AJ18</f>
        <v>10.35</v>
      </c>
      <c r="DB18">
        <v>0</v>
      </c>
    </row>
    <row r="19" spans="1:106" x14ac:dyDescent="0.2">
      <c r="A19">
        <f>ROW(Source!A30)</f>
        <v>30</v>
      </c>
      <c r="B19">
        <v>42559044</v>
      </c>
      <c r="C19">
        <v>42559380</v>
      </c>
      <c r="D19">
        <v>38768996</v>
      </c>
      <c r="E19">
        <v>1</v>
      </c>
      <c r="F19">
        <v>1</v>
      </c>
      <c r="G19">
        <v>1</v>
      </c>
      <c r="H19">
        <v>2</v>
      </c>
      <c r="I19" t="s">
        <v>42</v>
      </c>
      <c r="J19" t="s">
        <v>69</v>
      </c>
      <c r="K19" t="s">
        <v>44</v>
      </c>
      <c r="L19">
        <v>1368</v>
      </c>
      <c r="N19">
        <v>1011</v>
      </c>
      <c r="O19" t="s">
        <v>35</v>
      </c>
      <c r="P19" t="s">
        <v>35</v>
      </c>
      <c r="Q19">
        <v>1</v>
      </c>
      <c r="W19">
        <v>0</v>
      </c>
      <c r="X19">
        <v>458544584</v>
      </c>
      <c r="Y19">
        <v>0.05</v>
      </c>
      <c r="AA19">
        <v>0</v>
      </c>
      <c r="AB19">
        <v>740.07</v>
      </c>
      <c r="AC19">
        <v>275.04000000000002</v>
      </c>
      <c r="AD19">
        <v>0</v>
      </c>
      <c r="AE19">
        <v>0</v>
      </c>
      <c r="AF19">
        <v>87.17</v>
      </c>
      <c r="AG19">
        <v>11.6</v>
      </c>
      <c r="AH19">
        <v>0</v>
      </c>
      <c r="AI19">
        <v>1</v>
      </c>
      <c r="AJ19">
        <v>8.49</v>
      </c>
      <c r="AK19">
        <v>23.71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349</v>
      </c>
      <c r="AT19">
        <v>0.04</v>
      </c>
      <c r="AU19" t="s">
        <v>365</v>
      </c>
      <c r="AV19">
        <v>0</v>
      </c>
      <c r="AW19">
        <v>2</v>
      </c>
      <c r="AX19">
        <v>42559393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1.5E-3</v>
      </c>
      <c r="CY19">
        <f>AB19</f>
        <v>740.07</v>
      </c>
      <c r="CZ19">
        <f>AF19</f>
        <v>87.17</v>
      </c>
      <c r="DA19">
        <f>AJ19</f>
        <v>8.49</v>
      </c>
      <c r="DB19">
        <v>0</v>
      </c>
    </row>
    <row r="20" spans="1:106" x14ac:dyDescent="0.2">
      <c r="A20">
        <f>ROW(Source!A30)</f>
        <v>30</v>
      </c>
      <c r="B20">
        <v>42559044</v>
      </c>
      <c r="C20">
        <v>42559380</v>
      </c>
      <c r="D20">
        <v>38704430</v>
      </c>
      <c r="E20">
        <v>1</v>
      </c>
      <c r="F20">
        <v>1</v>
      </c>
      <c r="G20">
        <v>1</v>
      </c>
      <c r="H20">
        <v>3</v>
      </c>
      <c r="I20" t="s">
        <v>70</v>
      </c>
      <c r="J20" t="s">
        <v>71</v>
      </c>
      <c r="K20" t="s">
        <v>72</v>
      </c>
      <c r="L20">
        <v>1348</v>
      </c>
      <c r="N20">
        <v>1009</v>
      </c>
      <c r="O20" t="s">
        <v>594</v>
      </c>
      <c r="P20" t="s">
        <v>594</v>
      </c>
      <c r="Q20">
        <v>1000</v>
      </c>
      <c r="W20">
        <v>0</v>
      </c>
      <c r="X20">
        <v>-1931088381</v>
      </c>
      <c r="Y20">
        <v>1.95E-2</v>
      </c>
      <c r="AA20">
        <v>78032.160000000003</v>
      </c>
      <c r="AB20">
        <v>0</v>
      </c>
      <c r="AC20">
        <v>0</v>
      </c>
      <c r="AD20">
        <v>0</v>
      </c>
      <c r="AE20">
        <v>17496</v>
      </c>
      <c r="AF20">
        <v>0</v>
      </c>
      <c r="AG20">
        <v>0</v>
      </c>
      <c r="AH20">
        <v>0</v>
      </c>
      <c r="AI20">
        <v>4.46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349</v>
      </c>
      <c r="AT20">
        <v>1.95E-2</v>
      </c>
      <c r="AU20" t="s">
        <v>349</v>
      </c>
      <c r="AV20">
        <v>0</v>
      </c>
      <c r="AW20">
        <v>2</v>
      </c>
      <c r="AX20">
        <v>42559394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5.8500000000000002E-4</v>
      </c>
      <c r="CY20">
        <f>AA20</f>
        <v>78032.160000000003</v>
      </c>
      <c r="CZ20">
        <f>AE20</f>
        <v>17496</v>
      </c>
      <c r="DA20">
        <f>AI20</f>
        <v>4.46</v>
      </c>
      <c r="DB20">
        <v>0</v>
      </c>
    </row>
    <row r="21" spans="1:106" x14ac:dyDescent="0.2">
      <c r="A21">
        <f>ROW(Source!A30)</f>
        <v>30</v>
      </c>
      <c r="B21">
        <v>42559044</v>
      </c>
      <c r="C21">
        <v>42559380</v>
      </c>
      <c r="D21">
        <v>38704655</v>
      </c>
      <c r="E21">
        <v>1</v>
      </c>
      <c r="F21">
        <v>1</v>
      </c>
      <c r="G21">
        <v>1</v>
      </c>
      <c r="H21">
        <v>3</v>
      </c>
      <c r="I21" t="s">
        <v>73</v>
      </c>
      <c r="J21" t="s">
        <v>74</v>
      </c>
      <c r="K21" t="s">
        <v>75</v>
      </c>
      <c r="L21">
        <v>1348</v>
      </c>
      <c r="N21">
        <v>1009</v>
      </c>
      <c r="O21" t="s">
        <v>594</v>
      </c>
      <c r="P21" t="s">
        <v>594</v>
      </c>
      <c r="Q21">
        <v>1000</v>
      </c>
      <c r="W21">
        <v>0</v>
      </c>
      <c r="X21">
        <v>2107721515</v>
      </c>
      <c r="Y21">
        <v>9.7000000000000003E-3</v>
      </c>
      <c r="AA21">
        <v>83515.5</v>
      </c>
      <c r="AB21">
        <v>0</v>
      </c>
      <c r="AC21">
        <v>0</v>
      </c>
      <c r="AD21">
        <v>0</v>
      </c>
      <c r="AE21">
        <v>20775</v>
      </c>
      <c r="AF21">
        <v>0</v>
      </c>
      <c r="AG21">
        <v>0</v>
      </c>
      <c r="AH21">
        <v>0</v>
      </c>
      <c r="AI21">
        <v>4.0199999999999996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349</v>
      </c>
      <c r="AT21">
        <v>9.7000000000000003E-3</v>
      </c>
      <c r="AU21" t="s">
        <v>349</v>
      </c>
      <c r="AV21">
        <v>0</v>
      </c>
      <c r="AW21">
        <v>2</v>
      </c>
      <c r="AX21">
        <v>42559395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2.9099999999999997E-4</v>
      </c>
      <c r="CY21">
        <f>AA21</f>
        <v>83515.5</v>
      </c>
      <c r="CZ21">
        <f>AE21</f>
        <v>20775</v>
      </c>
      <c r="DA21">
        <f>AI21</f>
        <v>4.0199999999999996</v>
      </c>
      <c r="DB21">
        <v>0</v>
      </c>
    </row>
    <row r="22" spans="1:106" x14ac:dyDescent="0.2">
      <c r="A22">
        <f>ROW(Source!A30)</f>
        <v>30</v>
      </c>
      <c r="B22">
        <v>42559044</v>
      </c>
      <c r="C22">
        <v>42559380</v>
      </c>
      <c r="D22">
        <v>38703878</v>
      </c>
      <c r="E22">
        <v>1</v>
      </c>
      <c r="F22">
        <v>1</v>
      </c>
      <c r="G22">
        <v>1</v>
      </c>
      <c r="H22">
        <v>3</v>
      </c>
      <c r="I22" t="s">
        <v>76</v>
      </c>
      <c r="J22" t="s">
        <v>77</v>
      </c>
      <c r="K22" t="s">
        <v>78</v>
      </c>
      <c r="L22">
        <v>1348</v>
      </c>
      <c r="N22">
        <v>1009</v>
      </c>
      <c r="O22" t="s">
        <v>594</v>
      </c>
      <c r="P22" t="s">
        <v>594</v>
      </c>
      <c r="Q22">
        <v>1000</v>
      </c>
      <c r="W22">
        <v>0</v>
      </c>
      <c r="X22">
        <v>-1050889491</v>
      </c>
      <c r="Y22">
        <v>5.0000000000000001E-3</v>
      </c>
      <c r="AA22">
        <v>20289.5</v>
      </c>
      <c r="AB22">
        <v>0</v>
      </c>
      <c r="AC22">
        <v>0</v>
      </c>
      <c r="AD22">
        <v>0</v>
      </c>
      <c r="AE22">
        <v>2898.5</v>
      </c>
      <c r="AF22">
        <v>0</v>
      </c>
      <c r="AG22">
        <v>0</v>
      </c>
      <c r="AH22">
        <v>0</v>
      </c>
      <c r="AI22">
        <v>7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349</v>
      </c>
      <c r="AT22">
        <v>5.0000000000000001E-3</v>
      </c>
      <c r="AU22" t="s">
        <v>349</v>
      </c>
      <c r="AV22">
        <v>0</v>
      </c>
      <c r="AW22">
        <v>2</v>
      </c>
      <c r="AX22">
        <v>42559396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1.4999999999999999E-4</v>
      </c>
      <c r="CY22">
        <f>AA22</f>
        <v>20289.5</v>
      </c>
      <c r="CZ22">
        <f>AE22</f>
        <v>2898.5</v>
      </c>
      <c r="DA22">
        <f>AI22</f>
        <v>7</v>
      </c>
      <c r="DB22">
        <v>0</v>
      </c>
    </row>
    <row r="23" spans="1:106" x14ac:dyDescent="0.2">
      <c r="A23">
        <f>ROW(Source!A30)</f>
        <v>30</v>
      </c>
      <c r="B23">
        <v>42559044</v>
      </c>
      <c r="C23">
        <v>42559380</v>
      </c>
      <c r="D23">
        <v>38701883</v>
      </c>
      <c r="E23">
        <v>1</v>
      </c>
      <c r="F23">
        <v>1</v>
      </c>
      <c r="G23">
        <v>1</v>
      </c>
      <c r="H23">
        <v>3</v>
      </c>
      <c r="I23" t="s">
        <v>59</v>
      </c>
      <c r="J23" t="s">
        <v>79</v>
      </c>
      <c r="K23" t="s">
        <v>61</v>
      </c>
      <c r="L23">
        <v>1346</v>
      </c>
      <c r="N23">
        <v>1009</v>
      </c>
      <c r="O23" t="s">
        <v>62</v>
      </c>
      <c r="P23" t="s">
        <v>62</v>
      </c>
      <c r="Q23">
        <v>1</v>
      </c>
      <c r="W23">
        <v>0</v>
      </c>
      <c r="X23">
        <v>-1570619850</v>
      </c>
      <c r="Y23">
        <v>0.34</v>
      </c>
      <c r="AA23">
        <v>45.27</v>
      </c>
      <c r="AB23">
        <v>0</v>
      </c>
      <c r="AC23">
        <v>0</v>
      </c>
      <c r="AD23">
        <v>0</v>
      </c>
      <c r="AE23">
        <v>1.81</v>
      </c>
      <c r="AF23">
        <v>0</v>
      </c>
      <c r="AG23">
        <v>0</v>
      </c>
      <c r="AH23">
        <v>0</v>
      </c>
      <c r="AI23">
        <v>25.01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349</v>
      </c>
      <c r="AT23">
        <v>0.34</v>
      </c>
      <c r="AU23" t="s">
        <v>349</v>
      </c>
      <c r="AV23">
        <v>0</v>
      </c>
      <c r="AW23">
        <v>2</v>
      </c>
      <c r="AX23">
        <v>42559397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Y23*Source!I30</f>
        <v>1.0200000000000001E-2</v>
      </c>
      <c r="CY23">
        <f>AA23</f>
        <v>45.27</v>
      </c>
      <c r="CZ23">
        <f>AE23</f>
        <v>1.81</v>
      </c>
      <c r="DA23">
        <f>AI23</f>
        <v>25.01</v>
      </c>
      <c r="DB23">
        <v>0</v>
      </c>
    </row>
    <row r="24" spans="1:106" x14ac:dyDescent="0.2">
      <c r="A24">
        <f>ROW(Source!A30)</f>
        <v>30</v>
      </c>
      <c r="B24">
        <v>42559044</v>
      </c>
      <c r="C24">
        <v>42559380</v>
      </c>
      <c r="D24">
        <v>38743951</v>
      </c>
      <c r="E24">
        <v>1</v>
      </c>
      <c r="F24">
        <v>1</v>
      </c>
      <c r="G24">
        <v>1</v>
      </c>
      <c r="H24">
        <v>3</v>
      </c>
      <c r="I24" t="s">
        <v>80</v>
      </c>
      <c r="J24" t="s">
        <v>81</v>
      </c>
      <c r="K24" t="s">
        <v>82</v>
      </c>
      <c r="L24">
        <v>1339</v>
      </c>
      <c r="N24">
        <v>1007</v>
      </c>
      <c r="O24" t="s">
        <v>83</v>
      </c>
      <c r="P24" t="s">
        <v>83</v>
      </c>
      <c r="Q24">
        <v>1</v>
      </c>
      <c r="W24">
        <v>0</v>
      </c>
      <c r="X24">
        <v>-1546867598</v>
      </c>
      <c r="Y24">
        <v>4.0000000000000002E-4</v>
      </c>
      <c r="AA24">
        <v>432.62</v>
      </c>
      <c r="AB24">
        <v>0</v>
      </c>
      <c r="AC24">
        <v>0</v>
      </c>
      <c r="AD24">
        <v>0</v>
      </c>
      <c r="AE24">
        <v>74.59</v>
      </c>
      <c r="AF24">
        <v>0</v>
      </c>
      <c r="AG24">
        <v>0</v>
      </c>
      <c r="AH24">
        <v>0</v>
      </c>
      <c r="AI24">
        <v>5.8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349</v>
      </c>
      <c r="AT24">
        <v>4.0000000000000002E-4</v>
      </c>
      <c r="AU24" t="s">
        <v>349</v>
      </c>
      <c r="AV24">
        <v>0</v>
      </c>
      <c r="AW24">
        <v>2</v>
      </c>
      <c r="AX24">
        <v>42559398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Y24*Source!I30</f>
        <v>1.2E-5</v>
      </c>
      <c r="CY24">
        <f>AA24</f>
        <v>432.62</v>
      </c>
      <c r="CZ24">
        <f>AE24</f>
        <v>74.59</v>
      </c>
      <c r="DA24">
        <f>AI24</f>
        <v>5.8</v>
      </c>
      <c r="DB24">
        <v>0</v>
      </c>
    </row>
    <row r="25" spans="1:106" x14ac:dyDescent="0.2">
      <c r="A25">
        <f>ROW(Source!A31)</f>
        <v>31</v>
      </c>
      <c r="B25">
        <v>42559044</v>
      </c>
      <c r="C25">
        <v>42559399</v>
      </c>
      <c r="D25">
        <v>18410244</v>
      </c>
      <c r="E25">
        <v>1</v>
      </c>
      <c r="F25">
        <v>1</v>
      </c>
      <c r="G25">
        <v>1</v>
      </c>
      <c r="H25">
        <v>1</v>
      </c>
      <c r="I25" t="s">
        <v>84</v>
      </c>
      <c r="J25" t="s">
        <v>349</v>
      </c>
      <c r="K25" t="s">
        <v>85</v>
      </c>
      <c r="L25">
        <v>1369</v>
      </c>
      <c r="N25">
        <v>1013</v>
      </c>
      <c r="O25" t="s">
        <v>29</v>
      </c>
      <c r="P25" t="s">
        <v>29</v>
      </c>
      <c r="Q25">
        <v>1</v>
      </c>
      <c r="W25">
        <v>0</v>
      </c>
      <c r="X25">
        <v>-1803619151</v>
      </c>
      <c r="Y25">
        <v>11.580499999999999</v>
      </c>
      <c r="AA25">
        <v>0</v>
      </c>
      <c r="AB25">
        <v>0</v>
      </c>
      <c r="AC25">
        <v>0</v>
      </c>
      <c r="AD25">
        <v>9.2899999999999991</v>
      </c>
      <c r="AE25">
        <v>0</v>
      </c>
      <c r="AF25">
        <v>0</v>
      </c>
      <c r="AG25">
        <v>0</v>
      </c>
      <c r="AH25">
        <v>9.2899999999999991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349</v>
      </c>
      <c r="AT25">
        <v>10.07</v>
      </c>
      <c r="AU25" t="s">
        <v>366</v>
      </c>
      <c r="AV25">
        <v>1</v>
      </c>
      <c r="AW25">
        <v>2</v>
      </c>
      <c r="AX25">
        <v>42559406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Y25*Source!I31</f>
        <v>0.69482999999999995</v>
      </c>
      <c r="CY25">
        <f>AD25</f>
        <v>9.2899999999999991</v>
      </c>
      <c r="CZ25">
        <f>AH25</f>
        <v>9.2899999999999991</v>
      </c>
      <c r="DA25">
        <f>AL25</f>
        <v>1</v>
      </c>
      <c r="DB25">
        <v>0</v>
      </c>
    </row>
    <row r="26" spans="1:106" x14ac:dyDescent="0.2">
      <c r="A26">
        <f>ROW(Source!A31)</f>
        <v>31</v>
      </c>
      <c r="B26">
        <v>42559044</v>
      </c>
      <c r="C26">
        <v>42559399</v>
      </c>
      <c r="D26">
        <v>38766596</v>
      </c>
      <c r="E26">
        <v>1</v>
      </c>
      <c r="F26">
        <v>1</v>
      </c>
      <c r="G26">
        <v>1</v>
      </c>
      <c r="H26">
        <v>2</v>
      </c>
      <c r="I26" t="s">
        <v>36</v>
      </c>
      <c r="J26" t="s">
        <v>37</v>
      </c>
      <c r="K26" t="s">
        <v>38</v>
      </c>
      <c r="L26">
        <v>1368</v>
      </c>
      <c r="N26">
        <v>1011</v>
      </c>
      <c r="O26" t="s">
        <v>35</v>
      </c>
      <c r="P26" t="s">
        <v>35</v>
      </c>
      <c r="Q26">
        <v>1</v>
      </c>
      <c r="W26">
        <v>0</v>
      </c>
      <c r="X26">
        <v>-1790740115</v>
      </c>
      <c r="Y26">
        <v>0.16250000000000001</v>
      </c>
      <c r="AA26">
        <v>0</v>
      </c>
      <c r="AB26">
        <v>17.71</v>
      </c>
      <c r="AC26">
        <v>0</v>
      </c>
      <c r="AD26">
        <v>0</v>
      </c>
      <c r="AE26">
        <v>0</v>
      </c>
      <c r="AF26">
        <v>1.7</v>
      </c>
      <c r="AG26">
        <v>0</v>
      </c>
      <c r="AH26">
        <v>0</v>
      </c>
      <c r="AI26">
        <v>1</v>
      </c>
      <c r="AJ26">
        <v>10.42</v>
      </c>
      <c r="AK26">
        <v>23.71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349</v>
      </c>
      <c r="AT26">
        <v>0.13</v>
      </c>
      <c r="AU26" t="s">
        <v>365</v>
      </c>
      <c r="AV26">
        <v>0</v>
      </c>
      <c r="AW26">
        <v>2</v>
      </c>
      <c r="AX26">
        <v>42559407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Y26*Source!I31</f>
        <v>9.75E-3</v>
      </c>
      <c r="CY26">
        <f>AB26</f>
        <v>17.71</v>
      </c>
      <c r="CZ26">
        <f>AF26</f>
        <v>1.7</v>
      </c>
      <c r="DA26">
        <f>AJ26</f>
        <v>10.42</v>
      </c>
      <c r="DB26">
        <v>0</v>
      </c>
    </row>
    <row r="27" spans="1:106" x14ac:dyDescent="0.2">
      <c r="A27">
        <f>ROW(Source!A31)</f>
        <v>31</v>
      </c>
      <c r="B27">
        <v>42559044</v>
      </c>
      <c r="C27">
        <v>42559399</v>
      </c>
      <c r="D27">
        <v>38768996</v>
      </c>
      <c r="E27">
        <v>1</v>
      </c>
      <c r="F27">
        <v>1</v>
      </c>
      <c r="G27">
        <v>1</v>
      </c>
      <c r="H27">
        <v>2</v>
      </c>
      <c r="I27" t="s">
        <v>42</v>
      </c>
      <c r="J27" t="s">
        <v>43</v>
      </c>
      <c r="K27" t="s">
        <v>44</v>
      </c>
      <c r="L27">
        <v>1368</v>
      </c>
      <c r="N27">
        <v>1011</v>
      </c>
      <c r="O27" t="s">
        <v>35</v>
      </c>
      <c r="P27" t="s">
        <v>35</v>
      </c>
      <c r="Q27">
        <v>1</v>
      </c>
      <c r="W27">
        <v>0</v>
      </c>
      <c r="X27">
        <v>1230759911</v>
      </c>
      <c r="Y27">
        <v>0.13750000000000001</v>
      </c>
      <c r="AA27">
        <v>0</v>
      </c>
      <c r="AB27">
        <v>740.07</v>
      </c>
      <c r="AC27">
        <v>275.04000000000002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8.49</v>
      </c>
      <c r="AK27">
        <v>23.71</v>
      </c>
      <c r="AL27">
        <v>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349</v>
      </c>
      <c r="AT27">
        <v>0.11</v>
      </c>
      <c r="AU27" t="s">
        <v>365</v>
      </c>
      <c r="AV27">
        <v>0</v>
      </c>
      <c r="AW27">
        <v>2</v>
      </c>
      <c r="AX27">
        <v>42559408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Y27*Source!I31</f>
        <v>8.2500000000000004E-3</v>
      </c>
      <c r="CY27">
        <f>AB27</f>
        <v>740.07</v>
      </c>
      <c r="CZ27">
        <f>AF27</f>
        <v>87.17</v>
      </c>
      <c r="DA27">
        <f>AJ27</f>
        <v>8.49</v>
      </c>
      <c r="DB27">
        <v>0</v>
      </c>
    </row>
    <row r="28" spans="1:106" x14ac:dyDescent="0.2">
      <c r="A28">
        <f>ROW(Source!A31)</f>
        <v>31</v>
      </c>
      <c r="B28">
        <v>42559044</v>
      </c>
      <c r="C28">
        <v>42559399</v>
      </c>
      <c r="D28">
        <v>38704451</v>
      </c>
      <c r="E28">
        <v>1</v>
      </c>
      <c r="F28">
        <v>1</v>
      </c>
      <c r="G28">
        <v>1</v>
      </c>
      <c r="H28">
        <v>3</v>
      </c>
      <c r="I28" t="s">
        <v>86</v>
      </c>
      <c r="J28" t="s">
        <v>87</v>
      </c>
      <c r="K28" t="s">
        <v>88</v>
      </c>
      <c r="L28">
        <v>1348</v>
      </c>
      <c r="N28">
        <v>1009</v>
      </c>
      <c r="O28" t="s">
        <v>594</v>
      </c>
      <c r="P28" t="s">
        <v>594</v>
      </c>
      <c r="Q28">
        <v>1000</v>
      </c>
      <c r="W28">
        <v>0</v>
      </c>
      <c r="X28">
        <v>204536025</v>
      </c>
      <c r="Y28">
        <v>5.8999999999999997E-2</v>
      </c>
      <c r="AA28">
        <v>80744.45</v>
      </c>
      <c r="AB28">
        <v>0</v>
      </c>
      <c r="AC28">
        <v>0</v>
      </c>
      <c r="AD28">
        <v>0</v>
      </c>
      <c r="AE28">
        <v>15989</v>
      </c>
      <c r="AF28">
        <v>0</v>
      </c>
      <c r="AG28">
        <v>0</v>
      </c>
      <c r="AH28">
        <v>0</v>
      </c>
      <c r="AI28">
        <v>5.05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349</v>
      </c>
      <c r="AT28">
        <v>5.8999999999999997E-2</v>
      </c>
      <c r="AU28" t="s">
        <v>349</v>
      </c>
      <c r="AV28">
        <v>0</v>
      </c>
      <c r="AW28">
        <v>2</v>
      </c>
      <c r="AX28">
        <v>42559409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Y28*Source!I31</f>
        <v>3.5399999999999997E-3</v>
      </c>
      <c r="CY28">
        <f>AA28</f>
        <v>80744.45</v>
      </c>
      <c r="CZ28">
        <f>AE28</f>
        <v>15989</v>
      </c>
      <c r="DA28">
        <f>AI28</f>
        <v>5.05</v>
      </c>
      <c r="DB28">
        <v>0</v>
      </c>
    </row>
    <row r="29" spans="1:106" x14ac:dyDescent="0.2">
      <c r="A29">
        <f>ROW(Source!A31)</f>
        <v>31</v>
      </c>
      <c r="B29">
        <v>42559044</v>
      </c>
      <c r="C29">
        <v>42559399</v>
      </c>
      <c r="D29">
        <v>38701783</v>
      </c>
      <c r="E29">
        <v>1</v>
      </c>
      <c r="F29">
        <v>1</v>
      </c>
      <c r="G29">
        <v>1</v>
      </c>
      <c r="H29">
        <v>3</v>
      </c>
      <c r="I29" t="s">
        <v>89</v>
      </c>
      <c r="J29" t="s">
        <v>90</v>
      </c>
      <c r="K29" t="s">
        <v>91</v>
      </c>
      <c r="L29">
        <v>1348</v>
      </c>
      <c r="N29">
        <v>1009</v>
      </c>
      <c r="O29" t="s">
        <v>594</v>
      </c>
      <c r="P29" t="s">
        <v>594</v>
      </c>
      <c r="Q29">
        <v>1000</v>
      </c>
      <c r="W29">
        <v>0</v>
      </c>
      <c r="X29">
        <v>1694202031</v>
      </c>
      <c r="Y29">
        <v>0.01</v>
      </c>
      <c r="AA29">
        <v>42535.519999999997</v>
      </c>
      <c r="AB29">
        <v>0</v>
      </c>
      <c r="AC29">
        <v>0</v>
      </c>
      <c r="AD29">
        <v>0</v>
      </c>
      <c r="AE29">
        <v>6667.01</v>
      </c>
      <c r="AF29">
        <v>0</v>
      </c>
      <c r="AG29">
        <v>0</v>
      </c>
      <c r="AH29">
        <v>0</v>
      </c>
      <c r="AI29">
        <v>6.38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349</v>
      </c>
      <c r="AT29">
        <v>0.01</v>
      </c>
      <c r="AU29" t="s">
        <v>349</v>
      </c>
      <c r="AV29">
        <v>0</v>
      </c>
      <c r="AW29">
        <v>2</v>
      </c>
      <c r="AX29">
        <v>42559410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Y29*Source!I31</f>
        <v>5.9999999999999995E-4</v>
      </c>
      <c r="CY29">
        <f>AA29</f>
        <v>42535.519999999997</v>
      </c>
      <c r="CZ29">
        <f>AE29</f>
        <v>6667.01</v>
      </c>
      <c r="DA29">
        <f>AI29</f>
        <v>6.38</v>
      </c>
      <c r="DB29">
        <v>0</v>
      </c>
    </row>
    <row r="30" spans="1:106" x14ac:dyDescent="0.2">
      <c r="A30">
        <f>ROW(Source!A31)</f>
        <v>31</v>
      </c>
      <c r="B30">
        <v>42559044</v>
      </c>
      <c r="C30">
        <v>42559399</v>
      </c>
      <c r="D30">
        <v>38716196</v>
      </c>
      <c r="E30">
        <v>1</v>
      </c>
      <c r="F30">
        <v>1</v>
      </c>
      <c r="G30">
        <v>1</v>
      </c>
      <c r="H30">
        <v>3</v>
      </c>
      <c r="I30" t="s">
        <v>92</v>
      </c>
      <c r="J30" t="s">
        <v>93</v>
      </c>
      <c r="K30" t="s">
        <v>94</v>
      </c>
      <c r="L30">
        <v>1348</v>
      </c>
      <c r="N30">
        <v>1009</v>
      </c>
      <c r="O30" t="s">
        <v>594</v>
      </c>
      <c r="P30" t="s">
        <v>594</v>
      </c>
      <c r="Q30">
        <v>1000</v>
      </c>
      <c r="W30">
        <v>0</v>
      </c>
      <c r="X30">
        <v>-283824914</v>
      </c>
      <c r="Y30">
        <v>1.4999999999999999E-2</v>
      </c>
      <c r="AA30">
        <v>130629.75999999999</v>
      </c>
      <c r="AB30">
        <v>0</v>
      </c>
      <c r="AC30">
        <v>0</v>
      </c>
      <c r="AD30">
        <v>0</v>
      </c>
      <c r="AE30">
        <v>19182.05</v>
      </c>
      <c r="AF30">
        <v>0</v>
      </c>
      <c r="AG30">
        <v>0</v>
      </c>
      <c r="AH30">
        <v>0</v>
      </c>
      <c r="AI30">
        <v>6.81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349</v>
      </c>
      <c r="AT30">
        <v>1.4999999999999999E-2</v>
      </c>
      <c r="AU30" t="s">
        <v>349</v>
      </c>
      <c r="AV30">
        <v>0</v>
      </c>
      <c r="AW30">
        <v>2</v>
      </c>
      <c r="AX30">
        <v>42559411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8.9999999999999998E-4</v>
      </c>
      <c r="CY30">
        <f>AA30</f>
        <v>130629.75999999999</v>
      </c>
      <c r="CZ30">
        <f>AE30</f>
        <v>19182.05</v>
      </c>
      <c r="DA30">
        <f>AI30</f>
        <v>6.81</v>
      </c>
      <c r="DB30">
        <v>0</v>
      </c>
    </row>
    <row r="31" spans="1:106" x14ac:dyDescent="0.2">
      <c r="A31">
        <f>ROW(Source!A32)</f>
        <v>32</v>
      </c>
      <c r="B31">
        <v>42559044</v>
      </c>
      <c r="C31">
        <v>42559412</v>
      </c>
      <c r="D31">
        <v>18409992</v>
      </c>
      <c r="E31">
        <v>1</v>
      </c>
      <c r="F31">
        <v>1</v>
      </c>
      <c r="G31">
        <v>1</v>
      </c>
      <c r="H31">
        <v>1</v>
      </c>
      <c r="I31" t="s">
        <v>95</v>
      </c>
      <c r="J31" t="s">
        <v>349</v>
      </c>
      <c r="K31" t="s">
        <v>96</v>
      </c>
      <c r="L31">
        <v>1369</v>
      </c>
      <c r="N31">
        <v>1013</v>
      </c>
      <c r="O31" t="s">
        <v>29</v>
      </c>
      <c r="P31" t="s">
        <v>29</v>
      </c>
      <c r="Q31">
        <v>1</v>
      </c>
      <c r="W31">
        <v>0</v>
      </c>
      <c r="X31">
        <v>-932636904</v>
      </c>
      <c r="Y31">
        <v>103.91</v>
      </c>
      <c r="AA31">
        <v>0</v>
      </c>
      <c r="AB31">
        <v>0</v>
      </c>
      <c r="AC31">
        <v>0</v>
      </c>
      <c r="AD31">
        <v>8.09</v>
      </c>
      <c r="AE31">
        <v>0</v>
      </c>
      <c r="AF31">
        <v>0</v>
      </c>
      <c r="AG31">
        <v>0</v>
      </c>
      <c r="AH31">
        <v>8.09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349</v>
      </c>
      <c r="AT31">
        <v>103.91</v>
      </c>
      <c r="AU31" t="s">
        <v>349</v>
      </c>
      <c r="AV31">
        <v>1</v>
      </c>
      <c r="AW31">
        <v>2</v>
      </c>
      <c r="AX31">
        <v>42559416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Y31*Source!I32</f>
        <v>5.3617559999999997</v>
      </c>
      <c r="CY31">
        <f>AD31</f>
        <v>8.09</v>
      </c>
      <c r="CZ31">
        <f>AH31</f>
        <v>8.09</v>
      </c>
      <c r="DA31">
        <f>AL31</f>
        <v>1</v>
      </c>
      <c r="DB31">
        <v>0</v>
      </c>
    </row>
    <row r="32" spans="1:106" x14ac:dyDescent="0.2">
      <c r="A32">
        <f>ROW(Source!A32)</f>
        <v>32</v>
      </c>
      <c r="B32">
        <v>42559044</v>
      </c>
      <c r="C32">
        <v>42559412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374</v>
      </c>
      <c r="J32" t="s">
        <v>349</v>
      </c>
      <c r="K32" t="s">
        <v>30</v>
      </c>
      <c r="L32">
        <v>608254</v>
      </c>
      <c r="N32">
        <v>1013</v>
      </c>
      <c r="O32" t="s">
        <v>31</v>
      </c>
      <c r="P32" t="s">
        <v>31</v>
      </c>
      <c r="Q32">
        <v>1</v>
      </c>
      <c r="W32">
        <v>0</v>
      </c>
      <c r="X32">
        <v>-185737400</v>
      </c>
      <c r="Y32">
        <v>7.74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349</v>
      </c>
      <c r="AT32">
        <v>7.74</v>
      </c>
      <c r="AU32" t="s">
        <v>349</v>
      </c>
      <c r="AV32">
        <v>2</v>
      </c>
      <c r="AW32">
        <v>2</v>
      </c>
      <c r="AX32">
        <v>42559417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Y32*Source!I32</f>
        <v>0.39938400000000002</v>
      </c>
      <c r="CY32">
        <f>AD32</f>
        <v>0</v>
      </c>
      <c r="CZ32">
        <f>AH32</f>
        <v>0</v>
      </c>
      <c r="DA32">
        <f>AL32</f>
        <v>1</v>
      </c>
      <c r="DB32">
        <v>0</v>
      </c>
    </row>
    <row r="33" spans="1:106" x14ac:dyDescent="0.2">
      <c r="A33">
        <f>ROW(Source!A32)</f>
        <v>32</v>
      </c>
      <c r="B33">
        <v>42559044</v>
      </c>
      <c r="C33">
        <v>42559412</v>
      </c>
      <c r="D33">
        <v>38766639</v>
      </c>
      <c r="E33">
        <v>1</v>
      </c>
      <c r="F33">
        <v>1</v>
      </c>
      <c r="G33">
        <v>1</v>
      </c>
      <c r="H33">
        <v>2</v>
      </c>
      <c r="I33" t="s">
        <v>53</v>
      </c>
      <c r="J33" t="s">
        <v>68</v>
      </c>
      <c r="K33" t="s">
        <v>55</v>
      </c>
      <c r="L33">
        <v>1368</v>
      </c>
      <c r="N33">
        <v>1011</v>
      </c>
      <c r="O33" t="s">
        <v>35</v>
      </c>
      <c r="P33" t="s">
        <v>35</v>
      </c>
      <c r="Q33">
        <v>1</v>
      </c>
      <c r="W33">
        <v>0</v>
      </c>
      <c r="X33">
        <v>-1302720870</v>
      </c>
      <c r="Y33">
        <v>7.74</v>
      </c>
      <c r="AA33">
        <v>0</v>
      </c>
      <c r="AB33">
        <v>323.54000000000002</v>
      </c>
      <c r="AC33">
        <v>320.08999999999997</v>
      </c>
      <c r="AD33">
        <v>0</v>
      </c>
      <c r="AE33">
        <v>0</v>
      </c>
      <c r="AF33">
        <v>31.26</v>
      </c>
      <c r="AG33">
        <v>13.5</v>
      </c>
      <c r="AH33">
        <v>0</v>
      </c>
      <c r="AI33">
        <v>1</v>
      </c>
      <c r="AJ33">
        <v>10.35</v>
      </c>
      <c r="AK33">
        <v>23.71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349</v>
      </c>
      <c r="AT33">
        <v>7.74</v>
      </c>
      <c r="AU33" t="s">
        <v>349</v>
      </c>
      <c r="AV33">
        <v>0</v>
      </c>
      <c r="AW33">
        <v>2</v>
      </c>
      <c r="AX33">
        <v>42559418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Y33*Source!I32</f>
        <v>0.39938400000000002</v>
      </c>
      <c r="CY33">
        <f>AB33</f>
        <v>323.54000000000002</v>
      </c>
      <c r="CZ33">
        <f>AF33</f>
        <v>31.26</v>
      </c>
      <c r="DA33">
        <f>AJ33</f>
        <v>10.35</v>
      </c>
      <c r="DB33">
        <v>0</v>
      </c>
    </row>
    <row r="34" spans="1:106" x14ac:dyDescent="0.2">
      <c r="A34">
        <f>ROW(Source!A33)</f>
        <v>33</v>
      </c>
      <c r="B34">
        <v>42559044</v>
      </c>
      <c r="C34">
        <v>42559419</v>
      </c>
      <c r="D34">
        <v>18413230</v>
      </c>
      <c r="E34">
        <v>1</v>
      </c>
      <c r="F34">
        <v>1</v>
      </c>
      <c r="G34">
        <v>1</v>
      </c>
      <c r="H34">
        <v>1</v>
      </c>
      <c r="I34" t="s">
        <v>97</v>
      </c>
      <c r="J34" t="s">
        <v>349</v>
      </c>
      <c r="K34" t="s">
        <v>98</v>
      </c>
      <c r="L34">
        <v>1369</v>
      </c>
      <c r="N34">
        <v>1013</v>
      </c>
      <c r="O34" t="s">
        <v>29</v>
      </c>
      <c r="P34" t="s">
        <v>29</v>
      </c>
      <c r="Q34">
        <v>1</v>
      </c>
      <c r="W34">
        <v>0</v>
      </c>
      <c r="X34">
        <v>355262106</v>
      </c>
      <c r="Y34">
        <v>143.90639999999999</v>
      </c>
      <c r="AA34">
        <v>0</v>
      </c>
      <c r="AB34">
        <v>0</v>
      </c>
      <c r="AC34">
        <v>0</v>
      </c>
      <c r="AD34">
        <v>9.18</v>
      </c>
      <c r="AE34">
        <v>0</v>
      </c>
      <c r="AF34">
        <v>0</v>
      </c>
      <c r="AG34">
        <v>0</v>
      </c>
      <c r="AH34">
        <v>9.18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349</v>
      </c>
      <c r="AT34">
        <v>104.28</v>
      </c>
      <c r="AU34" t="s">
        <v>401</v>
      </c>
      <c r="AV34">
        <v>1</v>
      </c>
      <c r="AW34">
        <v>2</v>
      </c>
      <c r="AX34">
        <v>42559438</v>
      </c>
      <c r="AY34">
        <v>1</v>
      </c>
      <c r="AZ34">
        <v>6144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Y34*Source!I33</f>
        <v>7.4255702399999999</v>
      </c>
      <c r="CY34">
        <f>AD34</f>
        <v>9.18</v>
      </c>
      <c r="CZ34">
        <f>AH34</f>
        <v>9.18</v>
      </c>
      <c r="DA34">
        <f>AL34</f>
        <v>1</v>
      </c>
      <c r="DB34">
        <v>0</v>
      </c>
    </row>
    <row r="35" spans="1:106" x14ac:dyDescent="0.2">
      <c r="A35">
        <f>ROW(Source!A33)</f>
        <v>33</v>
      </c>
      <c r="B35">
        <v>42559044</v>
      </c>
      <c r="C35">
        <v>42559419</v>
      </c>
      <c r="D35">
        <v>121548</v>
      </c>
      <c r="E35">
        <v>1</v>
      </c>
      <c r="F35">
        <v>1</v>
      </c>
      <c r="G35">
        <v>1</v>
      </c>
      <c r="H35">
        <v>1</v>
      </c>
      <c r="I35" t="s">
        <v>374</v>
      </c>
      <c r="J35" t="s">
        <v>349</v>
      </c>
      <c r="K35" t="s">
        <v>30</v>
      </c>
      <c r="L35">
        <v>608254</v>
      </c>
      <c r="N35">
        <v>1013</v>
      </c>
      <c r="O35" t="s">
        <v>31</v>
      </c>
      <c r="P35" t="s">
        <v>31</v>
      </c>
      <c r="Q35">
        <v>1</v>
      </c>
      <c r="W35">
        <v>0</v>
      </c>
      <c r="X35">
        <v>-185737400</v>
      </c>
      <c r="Y35">
        <v>17.024999999999999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349</v>
      </c>
      <c r="AT35">
        <v>11.35</v>
      </c>
      <c r="AU35" t="s">
        <v>400</v>
      </c>
      <c r="AV35">
        <v>2</v>
      </c>
      <c r="AW35">
        <v>2</v>
      </c>
      <c r="AX35">
        <v>42559439</v>
      </c>
      <c r="AY35">
        <v>1</v>
      </c>
      <c r="AZ35">
        <v>6144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Y35*Source!I33</f>
        <v>0.87848999999999988</v>
      </c>
      <c r="CY35">
        <f>AD35</f>
        <v>0</v>
      </c>
      <c r="CZ35">
        <f>AH35</f>
        <v>0</v>
      </c>
      <c r="DA35">
        <f>AL35</f>
        <v>1</v>
      </c>
      <c r="DB35">
        <v>0</v>
      </c>
    </row>
    <row r="36" spans="1:106" x14ac:dyDescent="0.2">
      <c r="A36">
        <f>ROW(Source!A33)</f>
        <v>33</v>
      </c>
      <c r="B36">
        <v>42559044</v>
      </c>
      <c r="C36">
        <v>42559419</v>
      </c>
      <c r="D36">
        <v>18355760</v>
      </c>
      <c r="E36">
        <v>1</v>
      </c>
      <c r="F36">
        <v>1</v>
      </c>
      <c r="G36">
        <v>1</v>
      </c>
      <c r="H36">
        <v>2</v>
      </c>
      <c r="I36" t="s">
        <v>99</v>
      </c>
      <c r="J36" t="s">
        <v>100</v>
      </c>
      <c r="K36" t="s">
        <v>101</v>
      </c>
      <c r="L36">
        <v>1368</v>
      </c>
      <c r="N36">
        <v>1011</v>
      </c>
      <c r="O36" t="s">
        <v>35</v>
      </c>
      <c r="P36" t="s">
        <v>35</v>
      </c>
      <c r="Q36">
        <v>1</v>
      </c>
      <c r="W36">
        <v>0</v>
      </c>
      <c r="X36">
        <v>-810420773</v>
      </c>
      <c r="Y36">
        <v>14.534999999999998</v>
      </c>
      <c r="AA36">
        <v>0</v>
      </c>
      <c r="AB36">
        <v>712.8</v>
      </c>
      <c r="AC36">
        <v>320.08999999999997</v>
      </c>
      <c r="AD36">
        <v>0</v>
      </c>
      <c r="AE36">
        <v>0</v>
      </c>
      <c r="AF36">
        <v>86.4</v>
      </c>
      <c r="AG36">
        <v>13.5</v>
      </c>
      <c r="AH36">
        <v>0</v>
      </c>
      <c r="AI36">
        <v>1</v>
      </c>
      <c r="AJ36">
        <v>8.25</v>
      </c>
      <c r="AK36">
        <v>23.71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349</v>
      </c>
      <c r="AT36">
        <v>9.69</v>
      </c>
      <c r="AU36" t="s">
        <v>400</v>
      </c>
      <c r="AV36">
        <v>0</v>
      </c>
      <c r="AW36">
        <v>2</v>
      </c>
      <c r="AX36">
        <v>42559440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Y36*Source!I33</f>
        <v>0.75000599999999995</v>
      </c>
      <c r="CY36">
        <f>AB36</f>
        <v>712.8</v>
      </c>
      <c r="CZ36">
        <f>AF36</f>
        <v>86.4</v>
      </c>
      <c r="DA36">
        <f>AJ36</f>
        <v>8.25</v>
      </c>
      <c r="DB36">
        <v>0</v>
      </c>
    </row>
    <row r="37" spans="1:106" x14ac:dyDescent="0.2">
      <c r="A37">
        <f>ROW(Source!A33)</f>
        <v>33</v>
      </c>
      <c r="B37">
        <v>42559044</v>
      </c>
      <c r="C37">
        <v>42559419</v>
      </c>
      <c r="D37">
        <v>18355844</v>
      </c>
      <c r="E37">
        <v>1</v>
      </c>
      <c r="F37">
        <v>1</v>
      </c>
      <c r="G37">
        <v>1</v>
      </c>
      <c r="H37">
        <v>2</v>
      </c>
      <c r="I37" t="s">
        <v>102</v>
      </c>
      <c r="J37" t="s">
        <v>103</v>
      </c>
      <c r="K37" t="s">
        <v>104</v>
      </c>
      <c r="L37">
        <v>1368</v>
      </c>
      <c r="N37">
        <v>1011</v>
      </c>
      <c r="O37" t="s">
        <v>35</v>
      </c>
      <c r="P37" t="s">
        <v>35</v>
      </c>
      <c r="Q37">
        <v>1</v>
      </c>
      <c r="W37">
        <v>0</v>
      </c>
      <c r="X37">
        <v>-465317052</v>
      </c>
      <c r="Y37">
        <v>2.4899999999999998</v>
      </c>
      <c r="AA37">
        <v>0</v>
      </c>
      <c r="AB37">
        <v>796.32</v>
      </c>
      <c r="AC37">
        <v>320.08999999999997</v>
      </c>
      <c r="AD37">
        <v>0</v>
      </c>
      <c r="AE37">
        <v>0</v>
      </c>
      <c r="AF37">
        <v>112</v>
      </c>
      <c r="AG37">
        <v>13.5</v>
      </c>
      <c r="AH37">
        <v>0</v>
      </c>
      <c r="AI37">
        <v>1</v>
      </c>
      <c r="AJ37">
        <v>7.11</v>
      </c>
      <c r="AK37">
        <v>23.71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349</v>
      </c>
      <c r="AT37">
        <v>1.66</v>
      </c>
      <c r="AU37" t="s">
        <v>400</v>
      </c>
      <c r="AV37">
        <v>0</v>
      </c>
      <c r="AW37">
        <v>1</v>
      </c>
      <c r="AX37">
        <v>-1</v>
      </c>
      <c r="AY37">
        <v>0</v>
      </c>
      <c r="AZ37">
        <v>0</v>
      </c>
      <c r="BA37" t="s">
        <v>349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Y37*Source!I33</f>
        <v>0.12848399999999999</v>
      </c>
      <c r="CY37">
        <f>AB37</f>
        <v>796.32</v>
      </c>
      <c r="CZ37">
        <f>AF37</f>
        <v>112</v>
      </c>
      <c r="DA37">
        <f>AJ37</f>
        <v>7.11</v>
      </c>
      <c r="DB37">
        <v>0</v>
      </c>
    </row>
    <row r="38" spans="1:106" x14ac:dyDescent="0.2">
      <c r="A38">
        <f>ROW(Source!A33)</f>
        <v>33</v>
      </c>
      <c r="B38">
        <v>42559044</v>
      </c>
      <c r="C38">
        <v>42559419</v>
      </c>
      <c r="D38">
        <v>18356495</v>
      </c>
      <c r="E38">
        <v>1</v>
      </c>
      <c r="F38">
        <v>1</v>
      </c>
      <c r="G38">
        <v>1</v>
      </c>
      <c r="H38">
        <v>2</v>
      </c>
      <c r="I38" t="s">
        <v>105</v>
      </c>
      <c r="J38" t="s">
        <v>106</v>
      </c>
      <c r="K38" t="s">
        <v>107</v>
      </c>
      <c r="L38">
        <v>1368</v>
      </c>
      <c r="N38">
        <v>1011</v>
      </c>
      <c r="O38" t="s">
        <v>35</v>
      </c>
      <c r="P38" t="s">
        <v>35</v>
      </c>
      <c r="Q38">
        <v>1</v>
      </c>
      <c r="W38">
        <v>0</v>
      </c>
      <c r="X38">
        <v>157163669</v>
      </c>
      <c r="Y38">
        <v>2.6849999999999996</v>
      </c>
      <c r="AA38">
        <v>0</v>
      </c>
      <c r="AB38">
        <v>114.9</v>
      </c>
      <c r="AC38">
        <v>0</v>
      </c>
      <c r="AD38">
        <v>0</v>
      </c>
      <c r="AE38">
        <v>0</v>
      </c>
      <c r="AF38">
        <v>30</v>
      </c>
      <c r="AG38">
        <v>0</v>
      </c>
      <c r="AH38">
        <v>0</v>
      </c>
      <c r="AI38">
        <v>1</v>
      </c>
      <c r="AJ38">
        <v>3.83</v>
      </c>
      <c r="AK38">
        <v>23.71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349</v>
      </c>
      <c r="AT38">
        <v>1.79</v>
      </c>
      <c r="AU38" t="s">
        <v>400</v>
      </c>
      <c r="AV38">
        <v>0</v>
      </c>
      <c r="AW38">
        <v>1</v>
      </c>
      <c r="AX38">
        <v>-1</v>
      </c>
      <c r="AY38">
        <v>0</v>
      </c>
      <c r="AZ38">
        <v>0</v>
      </c>
      <c r="BA38" t="s">
        <v>349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Y38*Source!I33</f>
        <v>0.13854599999999997</v>
      </c>
      <c r="CY38">
        <f>AB38</f>
        <v>114.9</v>
      </c>
      <c r="CZ38">
        <f>AF38</f>
        <v>30</v>
      </c>
      <c r="DA38">
        <f>AJ38</f>
        <v>3.83</v>
      </c>
      <c r="DB38">
        <v>0</v>
      </c>
    </row>
    <row r="39" spans="1:106" x14ac:dyDescent="0.2">
      <c r="A39">
        <f>ROW(Source!A33)</f>
        <v>33</v>
      </c>
      <c r="B39">
        <v>42559044</v>
      </c>
      <c r="C39">
        <v>42559419</v>
      </c>
      <c r="D39">
        <v>18357582</v>
      </c>
      <c r="E39">
        <v>1</v>
      </c>
      <c r="F39">
        <v>1</v>
      </c>
      <c r="G39">
        <v>1</v>
      </c>
      <c r="H39">
        <v>2</v>
      </c>
      <c r="I39" t="s">
        <v>42</v>
      </c>
      <c r="J39" t="s">
        <v>108</v>
      </c>
      <c r="K39" t="s">
        <v>44</v>
      </c>
      <c r="L39">
        <v>1368</v>
      </c>
      <c r="N39">
        <v>1011</v>
      </c>
      <c r="O39" t="s">
        <v>35</v>
      </c>
      <c r="P39" t="s">
        <v>35</v>
      </c>
      <c r="Q39">
        <v>1</v>
      </c>
      <c r="W39">
        <v>0</v>
      </c>
      <c r="X39">
        <v>-68505513</v>
      </c>
      <c r="Y39">
        <v>2.9849999999999999</v>
      </c>
      <c r="AA39">
        <v>0</v>
      </c>
      <c r="AB39">
        <v>740.07</v>
      </c>
      <c r="AC39">
        <v>275.04000000000002</v>
      </c>
      <c r="AD39">
        <v>0</v>
      </c>
      <c r="AE39">
        <v>0</v>
      </c>
      <c r="AF39">
        <v>87.17</v>
      </c>
      <c r="AG39">
        <v>11.6</v>
      </c>
      <c r="AH39">
        <v>0</v>
      </c>
      <c r="AI39">
        <v>1</v>
      </c>
      <c r="AJ39">
        <v>8.49</v>
      </c>
      <c r="AK39">
        <v>23.71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349</v>
      </c>
      <c r="AT39">
        <v>1.99</v>
      </c>
      <c r="AU39" t="s">
        <v>400</v>
      </c>
      <c r="AV39">
        <v>0</v>
      </c>
      <c r="AW39">
        <v>2</v>
      </c>
      <c r="AX39">
        <v>42559441</v>
      </c>
      <c r="AY39">
        <v>1</v>
      </c>
      <c r="AZ39">
        <v>0</v>
      </c>
      <c r="BA39">
        <v>37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Y39*Source!I33</f>
        <v>0.154026</v>
      </c>
      <c r="CY39">
        <f>AB39</f>
        <v>740.07</v>
      </c>
      <c r="CZ39">
        <f>AF39</f>
        <v>87.17</v>
      </c>
      <c r="DA39">
        <f>AJ39</f>
        <v>8.49</v>
      </c>
      <c r="DB39">
        <v>0</v>
      </c>
    </row>
    <row r="40" spans="1:106" x14ac:dyDescent="0.2">
      <c r="A40">
        <f>ROW(Source!A33)</f>
        <v>33</v>
      </c>
      <c r="B40">
        <v>42559044</v>
      </c>
      <c r="C40">
        <v>42559419</v>
      </c>
      <c r="D40">
        <v>18358530</v>
      </c>
      <c r="E40">
        <v>1</v>
      </c>
      <c r="F40">
        <v>1</v>
      </c>
      <c r="G40">
        <v>1</v>
      </c>
      <c r="H40">
        <v>3</v>
      </c>
      <c r="I40" t="s">
        <v>109</v>
      </c>
      <c r="J40" t="s">
        <v>110</v>
      </c>
      <c r="K40" t="s">
        <v>111</v>
      </c>
      <c r="L40">
        <v>1348</v>
      </c>
      <c r="N40">
        <v>1009</v>
      </c>
      <c r="O40" t="s">
        <v>594</v>
      </c>
      <c r="P40" t="s">
        <v>594</v>
      </c>
      <c r="Q40">
        <v>1000</v>
      </c>
      <c r="W40">
        <v>0</v>
      </c>
      <c r="X40">
        <v>155700812</v>
      </c>
      <c r="Y40">
        <v>2.0999999999999999E-3</v>
      </c>
      <c r="AA40">
        <v>53307.75</v>
      </c>
      <c r="AB40">
        <v>0</v>
      </c>
      <c r="AC40">
        <v>0</v>
      </c>
      <c r="AD40">
        <v>0</v>
      </c>
      <c r="AE40">
        <v>8475</v>
      </c>
      <c r="AF40">
        <v>0</v>
      </c>
      <c r="AG40">
        <v>0</v>
      </c>
      <c r="AH40">
        <v>0</v>
      </c>
      <c r="AI40">
        <v>6.29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349</v>
      </c>
      <c r="AT40">
        <v>2.0999999999999999E-3</v>
      </c>
      <c r="AU40" t="s">
        <v>349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349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Y40*Source!I33</f>
        <v>1.0836E-4</v>
      </c>
      <c r="CY40">
        <f t="shared" ref="CY40:CY51" si="0">AA40</f>
        <v>53307.75</v>
      </c>
      <c r="CZ40">
        <f t="shared" ref="CZ40:CZ51" si="1">AE40</f>
        <v>8475</v>
      </c>
      <c r="DA40">
        <f t="shared" ref="DA40:DA51" si="2">AI40</f>
        <v>6.29</v>
      </c>
      <c r="DB40">
        <v>0</v>
      </c>
    </row>
    <row r="41" spans="1:106" x14ac:dyDescent="0.2">
      <c r="A41">
        <f>ROW(Source!A33)</f>
        <v>33</v>
      </c>
      <c r="B41">
        <v>42559044</v>
      </c>
      <c r="C41">
        <v>42559419</v>
      </c>
      <c r="D41">
        <v>18359337</v>
      </c>
      <c r="E41">
        <v>1</v>
      </c>
      <c r="F41">
        <v>1</v>
      </c>
      <c r="G41">
        <v>1</v>
      </c>
      <c r="H41">
        <v>3</v>
      </c>
      <c r="I41" t="s">
        <v>112</v>
      </c>
      <c r="J41" t="s">
        <v>113</v>
      </c>
      <c r="K41" t="s">
        <v>114</v>
      </c>
      <c r="L41">
        <v>1348</v>
      </c>
      <c r="N41">
        <v>1009</v>
      </c>
      <c r="O41" t="s">
        <v>594</v>
      </c>
      <c r="P41" t="s">
        <v>594</v>
      </c>
      <c r="Q41">
        <v>1000</v>
      </c>
      <c r="W41">
        <v>0</v>
      </c>
      <c r="X41">
        <v>1520442200</v>
      </c>
      <c r="Y41">
        <v>2.3599999999999999E-2</v>
      </c>
      <c r="AA41">
        <v>4051.03</v>
      </c>
      <c r="AB41">
        <v>0</v>
      </c>
      <c r="AC41">
        <v>0</v>
      </c>
      <c r="AD41">
        <v>0</v>
      </c>
      <c r="AE41">
        <v>1694.99</v>
      </c>
      <c r="AF41">
        <v>0</v>
      </c>
      <c r="AG41">
        <v>0</v>
      </c>
      <c r="AH41">
        <v>0</v>
      </c>
      <c r="AI41">
        <v>2.39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349</v>
      </c>
      <c r="AT41">
        <v>2.3599999999999999E-2</v>
      </c>
      <c r="AU41" t="s">
        <v>349</v>
      </c>
      <c r="AV41">
        <v>0</v>
      </c>
      <c r="AW41">
        <v>1</v>
      </c>
      <c r="AX41">
        <v>-1</v>
      </c>
      <c r="AY41">
        <v>0</v>
      </c>
      <c r="AZ41">
        <v>0</v>
      </c>
      <c r="BA41" t="s">
        <v>349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Y41*Source!I33</f>
        <v>1.21776E-3</v>
      </c>
      <c r="CY41">
        <f t="shared" si="0"/>
        <v>4051.03</v>
      </c>
      <c r="CZ41">
        <f t="shared" si="1"/>
        <v>1694.99</v>
      </c>
      <c r="DA41">
        <f t="shared" si="2"/>
        <v>2.39</v>
      </c>
      <c r="DB41">
        <v>0</v>
      </c>
    </row>
    <row r="42" spans="1:106" x14ac:dyDescent="0.2">
      <c r="A42">
        <f>ROW(Source!A33)</f>
        <v>33</v>
      </c>
      <c r="B42">
        <v>42559044</v>
      </c>
      <c r="C42">
        <v>42559419</v>
      </c>
      <c r="D42">
        <v>18359461</v>
      </c>
      <c r="E42">
        <v>1</v>
      </c>
      <c r="F42">
        <v>1</v>
      </c>
      <c r="G42">
        <v>1</v>
      </c>
      <c r="H42">
        <v>3</v>
      </c>
      <c r="I42" t="s">
        <v>115</v>
      </c>
      <c r="J42" t="s">
        <v>116</v>
      </c>
      <c r="K42" t="s">
        <v>117</v>
      </c>
      <c r="L42">
        <v>1327</v>
      </c>
      <c r="N42">
        <v>1005</v>
      </c>
      <c r="O42" t="s">
        <v>408</v>
      </c>
      <c r="P42" t="s">
        <v>408</v>
      </c>
      <c r="Q42">
        <v>1</v>
      </c>
      <c r="W42">
        <v>0</v>
      </c>
      <c r="X42">
        <v>-497901036</v>
      </c>
      <c r="Y42">
        <v>89</v>
      </c>
      <c r="AA42">
        <v>19.239999999999998</v>
      </c>
      <c r="AB42">
        <v>0</v>
      </c>
      <c r="AC42">
        <v>0</v>
      </c>
      <c r="AD42">
        <v>0</v>
      </c>
      <c r="AE42">
        <v>5.71</v>
      </c>
      <c r="AF42">
        <v>0</v>
      </c>
      <c r="AG42">
        <v>0</v>
      </c>
      <c r="AH42">
        <v>0</v>
      </c>
      <c r="AI42">
        <v>3.37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349</v>
      </c>
      <c r="AT42">
        <v>89</v>
      </c>
      <c r="AU42" t="s">
        <v>349</v>
      </c>
      <c r="AV42">
        <v>0</v>
      </c>
      <c r="AW42">
        <v>1</v>
      </c>
      <c r="AX42">
        <v>-1</v>
      </c>
      <c r="AY42">
        <v>0</v>
      </c>
      <c r="AZ42">
        <v>0</v>
      </c>
      <c r="BA42" t="s">
        <v>349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Y42*Source!I33</f>
        <v>4.5923999999999996</v>
      </c>
      <c r="CY42">
        <f t="shared" si="0"/>
        <v>19.239999999999998</v>
      </c>
      <c r="CZ42">
        <f t="shared" si="1"/>
        <v>5.71</v>
      </c>
      <c r="DA42">
        <f t="shared" si="2"/>
        <v>3.37</v>
      </c>
      <c r="DB42">
        <v>0</v>
      </c>
    </row>
    <row r="43" spans="1:106" x14ac:dyDescent="0.2">
      <c r="A43">
        <f>ROW(Source!A33)</f>
        <v>33</v>
      </c>
      <c r="B43">
        <v>42559044</v>
      </c>
      <c r="C43">
        <v>42559419</v>
      </c>
      <c r="D43">
        <v>18359505</v>
      </c>
      <c r="E43">
        <v>1</v>
      </c>
      <c r="F43">
        <v>1</v>
      </c>
      <c r="G43">
        <v>1</v>
      </c>
      <c r="H43">
        <v>3</v>
      </c>
      <c r="I43" t="s">
        <v>118</v>
      </c>
      <c r="J43" t="s">
        <v>119</v>
      </c>
      <c r="K43" t="s">
        <v>120</v>
      </c>
      <c r="L43">
        <v>1346</v>
      </c>
      <c r="N43">
        <v>1009</v>
      </c>
      <c r="O43" t="s">
        <v>62</v>
      </c>
      <c r="P43" t="s">
        <v>62</v>
      </c>
      <c r="Q43">
        <v>1</v>
      </c>
      <c r="W43">
        <v>0</v>
      </c>
      <c r="X43">
        <v>857736040</v>
      </c>
      <c r="Y43">
        <v>37.5</v>
      </c>
      <c r="AA43">
        <v>74.900000000000006</v>
      </c>
      <c r="AB43">
        <v>0</v>
      </c>
      <c r="AC43">
        <v>0</v>
      </c>
      <c r="AD43">
        <v>0</v>
      </c>
      <c r="AE43">
        <v>10.26</v>
      </c>
      <c r="AF43">
        <v>0</v>
      </c>
      <c r="AG43">
        <v>0</v>
      </c>
      <c r="AH43">
        <v>0</v>
      </c>
      <c r="AI43">
        <v>7.3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349</v>
      </c>
      <c r="AT43">
        <v>37.5</v>
      </c>
      <c r="AU43" t="s">
        <v>349</v>
      </c>
      <c r="AV43">
        <v>0</v>
      </c>
      <c r="AW43">
        <v>2</v>
      </c>
      <c r="AX43">
        <v>42559442</v>
      </c>
      <c r="AY43">
        <v>1</v>
      </c>
      <c r="AZ43">
        <v>0</v>
      </c>
      <c r="BA43">
        <v>38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Y43*Source!I33</f>
        <v>1.9350000000000001</v>
      </c>
      <c r="CY43">
        <f t="shared" si="0"/>
        <v>74.900000000000006</v>
      </c>
      <c r="CZ43">
        <f t="shared" si="1"/>
        <v>10.26</v>
      </c>
      <c r="DA43">
        <f t="shared" si="2"/>
        <v>7.3</v>
      </c>
      <c r="DB43">
        <v>0</v>
      </c>
    </row>
    <row r="44" spans="1:106" x14ac:dyDescent="0.2">
      <c r="A44">
        <f>ROW(Source!A33)</f>
        <v>33</v>
      </c>
      <c r="B44">
        <v>42559044</v>
      </c>
      <c r="C44">
        <v>42559419</v>
      </c>
      <c r="D44">
        <v>18359521</v>
      </c>
      <c r="E44">
        <v>1</v>
      </c>
      <c r="F44">
        <v>1</v>
      </c>
      <c r="G44">
        <v>1</v>
      </c>
      <c r="H44">
        <v>3</v>
      </c>
      <c r="I44" t="s">
        <v>121</v>
      </c>
      <c r="J44" t="s">
        <v>122</v>
      </c>
      <c r="K44" t="s">
        <v>123</v>
      </c>
      <c r="L44">
        <v>1348</v>
      </c>
      <c r="N44">
        <v>1009</v>
      </c>
      <c r="O44" t="s">
        <v>594</v>
      </c>
      <c r="P44" t="s">
        <v>594</v>
      </c>
      <c r="Q44">
        <v>1000</v>
      </c>
      <c r="W44">
        <v>0</v>
      </c>
      <c r="X44">
        <v>812575573</v>
      </c>
      <c r="Y44">
        <v>4.13E-3</v>
      </c>
      <c r="AA44">
        <v>43360.36</v>
      </c>
      <c r="AB44">
        <v>0</v>
      </c>
      <c r="AC44">
        <v>0</v>
      </c>
      <c r="AD44">
        <v>0</v>
      </c>
      <c r="AE44">
        <v>11978</v>
      </c>
      <c r="AF44">
        <v>0</v>
      </c>
      <c r="AG44">
        <v>0</v>
      </c>
      <c r="AH44">
        <v>0</v>
      </c>
      <c r="AI44">
        <v>3.62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349</v>
      </c>
      <c r="AT44">
        <v>4.13E-3</v>
      </c>
      <c r="AU44" t="s">
        <v>349</v>
      </c>
      <c r="AV44">
        <v>0</v>
      </c>
      <c r="AW44">
        <v>2</v>
      </c>
      <c r="AX44">
        <v>42559443</v>
      </c>
      <c r="AY44">
        <v>1</v>
      </c>
      <c r="AZ44">
        <v>0</v>
      </c>
      <c r="BA44">
        <v>39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Y44*Source!I33</f>
        <v>2.1310799999999999E-4</v>
      </c>
      <c r="CY44">
        <f t="shared" si="0"/>
        <v>43360.36</v>
      </c>
      <c r="CZ44">
        <f t="shared" si="1"/>
        <v>11978</v>
      </c>
      <c r="DA44">
        <f t="shared" si="2"/>
        <v>3.62</v>
      </c>
      <c r="DB44">
        <v>0</v>
      </c>
    </row>
    <row r="45" spans="1:106" x14ac:dyDescent="0.2">
      <c r="A45">
        <f>ROW(Source!A33)</f>
        <v>33</v>
      </c>
      <c r="B45">
        <v>42559044</v>
      </c>
      <c r="C45">
        <v>42559419</v>
      </c>
      <c r="D45">
        <v>18361090</v>
      </c>
      <c r="E45">
        <v>1</v>
      </c>
      <c r="F45">
        <v>1</v>
      </c>
      <c r="G45">
        <v>1</v>
      </c>
      <c r="H45">
        <v>3</v>
      </c>
      <c r="I45" t="s">
        <v>124</v>
      </c>
      <c r="J45" t="s">
        <v>125</v>
      </c>
      <c r="K45" t="s">
        <v>126</v>
      </c>
      <c r="L45">
        <v>1296</v>
      </c>
      <c r="N45">
        <v>1002</v>
      </c>
      <c r="O45" t="s">
        <v>127</v>
      </c>
      <c r="P45" t="s">
        <v>127</v>
      </c>
      <c r="Q45">
        <v>1</v>
      </c>
      <c r="W45">
        <v>0</v>
      </c>
      <c r="X45">
        <v>-792010663</v>
      </c>
      <c r="Y45">
        <v>32.4</v>
      </c>
      <c r="AA45">
        <v>160.74</v>
      </c>
      <c r="AB45">
        <v>0</v>
      </c>
      <c r="AC45">
        <v>0</v>
      </c>
      <c r="AD45">
        <v>0</v>
      </c>
      <c r="AE45">
        <v>47</v>
      </c>
      <c r="AF45">
        <v>0</v>
      </c>
      <c r="AG45">
        <v>0</v>
      </c>
      <c r="AH45">
        <v>0</v>
      </c>
      <c r="AI45">
        <v>3.42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349</v>
      </c>
      <c r="AT45">
        <v>32.4</v>
      </c>
      <c r="AU45" t="s">
        <v>349</v>
      </c>
      <c r="AV45">
        <v>0</v>
      </c>
      <c r="AW45">
        <v>2</v>
      </c>
      <c r="AX45">
        <v>42559444</v>
      </c>
      <c r="AY45">
        <v>1</v>
      </c>
      <c r="AZ45">
        <v>0</v>
      </c>
      <c r="BA45">
        <v>40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Y45*Source!I33</f>
        <v>1.67184</v>
      </c>
      <c r="CY45">
        <f t="shared" si="0"/>
        <v>160.74</v>
      </c>
      <c r="CZ45">
        <f t="shared" si="1"/>
        <v>47</v>
      </c>
      <c r="DA45">
        <f t="shared" si="2"/>
        <v>3.42</v>
      </c>
      <c r="DB45">
        <v>0</v>
      </c>
    </row>
    <row r="46" spans="1:106" x14ac:dyDescent="0.2">
      <c r="A46">
        <f>ROW(Source!A33)</f>
        <v>33</v>
      </c>
      <c r="B46">
        <v>42559044</v>
      </c>
      <c r="C46">
        <v>42559419</v>
      </c>
      <c r="D46">
        <v>18361450</v>
      </c>
      <c r="E46">
        <v>1</v>
      </c>
      <c r="F46">
        <v>1</v>
      </c>
      <c r="G46">
        <v>1</v>
      </c>
      <c r="H46">
        <v>3</v>
      </c>
      <c r="I46" t="s">
        <v>128</v>
      </c>
      <c r="J46" t="s">
        <v>129</v>
      </c>
      <c r="K46" t="s">
        <v>130</v>
      </c>
      <c r="L46">
        <v>1339</v>
      </c>
      <c r="N46">
        <v>1007</v>
      </c>
      <c r="O46" t="s">
        <v>83</v>
      </c>
      <c r="P46" t="s">
        <v>83</v>
      </c>
      <c r="Q46">
        <v>1</v>
      </c>
      <c r="W46">
        <v>0</v>
      </c>
      <c r="X46">
        <v>320208879</v>
      </c>
      <c r="Y46">
        <v>0.08</v>
      </c>
      <c r="AA46">
        <v>4081</v>
      </c>
      <c r="AB46">
        <v>0</v>
      </c>
      <c r="AC46">
        <v>0</v>
      </c>
      <c r="AD46">
        <v>0</v>
      </c>
      <c r="AE46">
        <v>1100</v>
      </c>
      <c r="AF46">
        <v>0</v>
      </c>
      <c r="AG46">
        <v>0</v>
      </c>
      <c r="AH46">
        <v>0</v>
      </c>
      <c r="AI46">
        <v>3.71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349</v>
      </c>
      <c r="AT46">
        <v>0.08</v>
      </c>
      <c r="AU46" t="s">
        <v>349</v>
      </c>
      <c r="AV46">
        <v>0</v>
      </c>
      <c r="AW46">
        <v>2</v>
      </c>
      <c r="AX46">
        <v>42559446</v>
      </c>
      <c r="AY46">
        <v>1</v>
      </c>
      <c r="AZ46">
        <v>0</v>
      </c>
      <c r="BA46">
        <v>42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Y46*Source!I33</f>
        <v>4.1279999999999997E-3</v>
      </c>
      <c r="CY46">
        <f t="shared" si="0"/>
        <v>4081</v>
      </c>
      <c r="CZ46">
        <f t="shared" si="1"/>
        <v>1100</v>
      </c>
      <c r="DA46">
        <f t="shared" si="2"/>
        <v>3.71</v>
      </c>
      <c r="DB46">
        <v>0</v>
      </c>
    </row>
    <row r="47" spans="1:106" x14ac:dyDescent="0.2">
      <c r="A47">
        <f>ROW(Source!A33)</f>
        <v>33</v>
      </c>
      <c r="B47">
        <v>42559044</v>
      </c>
      <c r="C47">
        <v>42559419</v>
      </c>
      <c r="D47">
        <v>18367881</v>
      </c>
      <c r="E47">
        <v>1</v>
      </c>
      <c r="F47">
        <v>1</v>
      </c>
      <c r="G47">
        <v>1</v>
      </c>
      <c r="H47">
        <v>3</v>
      </c>
      <c r="I47" t="s">
        <v>406</v>
      </c>
      <c r="J47" t="s">
        <v>131</v>
      </c>
      <c r="K47" t="s">
        <v>407</v>
      </c>
      <c r="L47">
        <v>1327</v>
      </c>
      <c r="N47">
        <v>1005</v>
      </c>
      <c r="O47" t="s">
        <v>408</v>
      </c>
      <c r="P47" t="s">
        <v>408</v>
      </c>
      <c r="Q47">
        <v>1</v>
      </c>
      <c r="W47">
        <v>0</v>
      </c>
      <c r="X47">
        <v>1093410224</v>
      </c>
      <c r="Y47">
        <v>100</v>
      </c>
      <c r="AA47">
        <v>1030.8599999999999</v>
      </c>
      <c r="AB47">
        <v>0</v>
      </c>
      <c r="AC47">
        <v>0</v>
      </c>
      <c r="AD47">
        <v>0</v>
      </c>
      <c r="AE47">
        <v>207</v>
      </c>
      <c r="AF47">
        <v>0</v>
      </c>
      <c r="AG47">
        <v>0</v>
      </c>
      <c r="AH47">
        <v>0</v>
      </c>
      <c r="AI47">
        <v>4.9800000000000004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349</v>
      </c>
      <c r="AT47">
        <v>100</v>
      </c>
      <c r="AU47" t="s">
        <v>349</v>
      </c>
      <c r="AV47">
        <v>0</v>
      </c>
      <c r="AW47">
        <v>2</v>
      </c>
      <c r="AX47">
        <v>42559447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Y47*Source!I33</f>
        <v>5.16</v>
      </c>
      <c r="CY47">
        <f t="shared" si="0"/>
        <v>1030.8599999999999</v>
      </c>
      <c r="CZ47">
        <f t="shared" si="1"/>
        <v>207</v>
      </c>
      <c r="DA47">
        <f t="shared" si="2"/>
        <v>4.9800000000000004</v>
      </c>
      <c r="DB47">
        <v>0</v>
      </c>
    </row>
    <row r="48" spans="1:106" x14ac:dyDescent="0.2">
      <c r="A48">
        <f>ROW(Source!A33)</f>
        <v>33</v>
      </c>
      <c r="B48">
        <v>42559044</v>
      </c>
      <c r="C48">
        <v>42559419</v>
      </c>
      <c r="D48">
        <v>38724644</v>
      </c>
      <c r="E48">
        <v>1</v>
      </c>
      <c r="F48">
        <v>1</v>
      </c>
      <c r="G48">
        <v>1</v>
      </c>
      <c r="H48">
        <v>3</v>
      </c>
      <c r="I48" t="s">
        <v>406</v>
      </c>
      <c r="J48" t="s">
        <v>409</v>
      </c>
      <c r="K48" t="s">
        <v>407</v>
      </c>
      <c r="L48">
        <v>1327</v>
      </c>
      <c r="N48">
        <v>1005</v>
      </c>
      <c r="O48" t="s">
        <v>408</v>
      </c>
      <c r="P48" t="s">
        <v>408</v>
      </c>
      <c r="Q48">
        <v>1</v>
      </c>
      <c r="W48">
        <v>0</v>
      </c>
      <c r="X48">
        <v>18916195</v>
      </c>
      <c r="Y48">
        <v>-100</v>
      </c>
      <c r="AA48">
        <v>1030.8599999999999</v>
      </c>
      <c r="AB48">
        <v>0</v>
      </c>
      <c r="AC48">
        <v>0</v>
      </c>
      <c r="AD48">
        <v>0</v>
      </c>
      <c r="AE48">
        <v>207</v>
      </c>
      <c r="AF48">
        <v>0</v>
      </c>
      <c r="AG48">
        <v>0</v>
      </c>
      <c r="AH48">
        <v>0</v>
      </c>
      <c r="AI48">
        <v>4.9800000000000004</v>
      </c>
      <c r="AJ48">
        <v>1</v>
      </c>
      <c r="AK48">
        <v>1</v>
      </c>
      <c r="AL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 t="s">
        <v>349</v>
      </c>
      <c r="AT48">
        <v>-100</v>
      </c>
      <c r="AU48" t="s">
        <v>349</v>
      </c>
      <c r="AV48">
        <v>0</v>
      </c>
      <c r="AW48">
        <v>1</v>
      </c>
      <c r="AX48">
        <v>-1</v>
      </c>
      <c r="AY48">
        <v>0</v>
      </c>
      <c r="AZ48">
        <v>0</v>
      </c>
      <c r="BA48" t="s">
        <v>349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Y48*Source!I33</f>
        <v>-5.16</v>
      </c>
      <c r="CY48">
        <f t="shared" si="0"/>
        <v>1030.8599999999999</v>
      </c>
      <c r="CZ48">
        <f t="shared" si="1"/>
        <v>207</v>
      </c>
      <c r="DA48">
        <f t="shared" si="2"/>
        <v>4.9800000000000004</v>
      </c>
      <c r="DB48">
        <v>0</v>
      </c>
    </row>
    <row r="49" spans="1:106" x14ac:dyDescent="0.2">
      <c r="A49">
        <f>ROW(Source!A33)</f>
        <v>33</v>
      </c>
      <c r="B49">
        <v>42559044</v>
      </c>
      <c r="C49">
        <v>42559419</v>
      </c>
      <c r="D49">
        <v>38724578</v>
      </c>
      <c r="E49">
        <v>1</v>
      </c>
      <c r="F49">
        <v>1</v>
      </c>
      <c r="G49">
        <v>1</v>
      </c>
      <c r="H49">
        <v>3</v>
      </c>
      <c r="I49" t="s">
        <v>411</v>
      </c>
      <c r="J49" t="s">
        <v>413</v>
      </c>
      <c r="K49" t="s">
        <v>412</v>
      </c>
      <c r="L49">
        <v>1327</v>
      </c>
      <c r="N49">
        <v>1005</v>
      </c>
      <c r="O49" t="s">
        <v>408</v>
      </c>
      <c r="P49" t="s">
        <v>408</v>
      </c>
      <c r="Q49">
        <v>1</v>
      </c>
      <c r="W49">
        <v>0</v>
      </c>
      <c r="X49">
        <v>1045219361</v>
      </c>
      <c r="Y49">
        <v>100</v>
      </c>
      <c r="AA49">
        <v>5143.1400000000003</v>
      </c>
      <c r="AB49">
        <v>0</v>
      </c>
      <c r="AC49">
        <v>0</v>
      </c>
      <c r="AD49">
        <v>0</v>
      </c>
      <c r="AE49">
        <v>1432.63</v>
      </c>
      <c r="AF49">
        <v>0</v>
      </c>
      <c r="AG49">
        <v>0</v>
      </c>
      <c r="AH49">
        <v>0</v>
      </c>
      <c r="AI49">
        <v>3.59</v>
      </c>
      <c r="AJ49">
        <v>1</v>
      </c>
      <c r="AK49">
        <v>1</v>
      </c>
      <c r="AL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 t="s">
        <v>349</v>
      </c>
      <c r="AT49">
        <v>100</v>
      </c>
      <c r="AU49" t="s">
        <v>349</v>
      </c>
      <c r="AV49">
        <v>0</v>
      </c>
      <c r="AW49">
        <v>1</v>
      </c>
      <c r="AX49">
        <v>-1</v>
      </c>
      <c r="AY49">
        <v>0</v>
      </c>
      <c r="AZ49">
        <v>0</v>
      </c>
      <c r="BA49" t="s">
        <v>349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Y49*Source!I33</f>
        <v>5.16</v>
      </c>
      <c r="CY49">
        <f t="shared" si="0"/>
        <v>5143.1400000000003</v>
      </c>
      <c r="CZ49">
        <f t="shared" si="1"/>
        <v>1432.63</v>
      </c>
      <c r="DA49">
        <f t="shared" si="2"/>
        <v>3.59</v>
      </c>
      <c r="DB49">
        <v>0</v>
      </c>
    </row>
    <row r="50" spans="1:106" x14ac:dyDescent="0.2">
      <c r="A50">
        <f>ROW(Source!A33)</f>
        <v>33</v>
      </c>
      <c r="B50">
        <v>42559044</v>
      </c>
      <c r="C50">
        <v>42559419</v>
      </c>
      <c r="D50">
        <v>18373321</v>
      </c>
      <c r="E50">
        <v>1</v>
      </c>
      <c r="F50">
        <v>1</v>
      </c>
      <c r="G50">
        <v>1</v>
      </c>
      <c r="H50">
        <v>3</v>
      </c>
      <c r="I50" t="s">
        <v>132</v>
      </c>
      <c r="J50" t="s">
        <v>133</v>
      </c>
      <c r="K50" t="s">
        <v>134</v>
      </c>
      <c r="L50">
        <v>1339</v>
      </c>
      <c r="N50">
        <v>1007</v>
      </c>
      <c r="O50" t="s">
        <v>83</v>
      </c>
      <c r="P50" t="s">
        <v>83</v>
      </c>
      <c r="Q50">
        <v>1</v>
      </c>
      <c r="W50">
        <v>0</v>
      </c>
      <c r="X50">
        <v>-2041068769</v>
      </c>
      <c r="Y50">
        <v>0.105</v>
      </c>
      <c r="AA50">
        <v>2720.52</v>
      </c>
      <c r="AB50">
        <v>0</v>
      </c>
      <c r="AC50">
        <v>0</v>
      </c>
      <c r="AD50">
        <v>0</v>
      </c>
      <c r="AE50">
        <v>458</v>
      </c>
      <c r="AF50">
        <v>0</v>
      </c>
      <c r="AG50">
        <v>0</v>
      </c>
      <c r="AH50">
        <v>0</v>
      </c>
      <c r="AI50">
        <v>5.94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349</v>
      </c>
      <c r="AT50">
        <v>0.105</v>
      </c>
      <c r="AU50" t="s">
        <v>349</v>
      </c>
      <c r="AV50">
        <v>0</v>
      </c>
      <c r="AW50">
        <v>2</v>
      </c>
      <c r="AX50">
        <v>42559448</v>
      </c>
      <c r="AY50">
        <v>1</v>
      </c>
      <c r="AZ50">
        <v>0</v>
      </c>
      <c r="BA50">
        <v>44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Y50*Source!I33</f>
        <v>5.4180000000000001E-3</v>
      </c>
      <c r="CY50">
        <f t="shared" si="0"/>
        <v>2720.52</v>
      </c>
      <c r="CZ50">
        <f t="shared" si="1"/>
        <v>458</v>
      </c>
      <c r="DA50">
        <f t="shared" si="2"/>
        <v>5.94</v>
      </c>
      <c r="DB50">
        <v>0</v>
      </c>
    </row>
    <row r="51" spans="1:106" x14ac:dyDescent="0.2">
      <c r="A51">
        <f>ROW(Source!A33)</f>
        <v>33</v>
      </c>
      <c r="B51">
        <v>42559044</v>
      </c>
      <c r="C51">
        <v>42559419</v>
      </c>
      <c r="D51">
        <v>18376860</v>
      </c>
      <c r="E51">
        <v>1</v>
      </c>
      <c r="F51">
        <v>1</v>
      </c>
      <c r="G51">
        <v>1</v>
      </c>
      <c r="H51">
        <v>3</v>
      </c>
      <c r="I51" t="s">
        <v>135</v>
      </c>
      <c r="J51" t="s">
        <v>136</v>
      </c>
      <c r="K51" t="s">
        <v>137</v>
      </c>
      <c r="L51">
        <v>1348</v>
      </c>
      <c r="N51">
        <v>1009</v>
      </c>
      <c r="O51" t="s">
        <v>594</v>
      </c>
      <c r="P51" t="s">
        <v>594</v>
      </c>
      <c r="Q51">
        <v>1000</v>
      </c>
      <c r="W51">
        <v>0</v>
      </c>
      <c r="X51">
        <v>1612421915</v>
      </c>
      <c r="Y51">
        <v>1.6E-2</v>
      </c>
      <c r="AA51">
        <v>4715.67</v>
      </c>
      <c r="AB51">
        <v>0</v>
      </c>
      <c r="AC51">
        <v>0</v>
      </c>
      <c r="AD51">
        <v>0</v>
      </c>
      <c r="AE51">
        <v>729.98</v>
      </c>
      <c r="AF51">
        <v>0</v>
      </c>
      <c r="AG51">
        <v>0</v>
      </c>
      <c r="AH51">
        <v>0</v>
      </c>
      <c r="AI51">
        <v>6.46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349</v>
      </c>
      <c r="AT51">
        <v>1.6E-2</v>
      </c>
      <c r="AU51" t="s">
        <v>349</v>
      </c>
      <c r="AV51">
        <v>0</v>
      </c>
      <c r="AW51">
        <v>1</v>
      </c>
      <c r="AX51">
        <v>-1</v>
      </c>
      <c r="AY51">
        <v>0</v>
      </c>
      <c r="AZ51">
        <v>0</v>
      </c>
      <c r="BA51" t="s">
        <v>349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Y51*Source!I33</f>
        <v>8.2560000000000001E-4</v>
      </c>
      <c r="CY51">
        <f t="shared" si="0"/>
        <v>4715.67</v>
      </c>
      <c r="CZ51">
        <f t="shared" si="1"/>
        <v>729.98</v>
      </c>
      <c r="DA51">
        <f t="shared" si="2"/>
        <v>6.46</v>
      </c>
      <c r="DB51">
        <v>0</v>
      </c>
    </row>
    <row r="52" spans="1:106" x14ac:dyDescent="0.2">
      <c r="A52">
        <f>ROW(Source!A36)</f>
        <v>36</v>
      </c>
      <c r="B52">
        <v>42559044</v>
      </c>
      <c r="C52">
        <v>42559451</v>
      </c>
      <c r="D52">
        <v>18410244</v>
      </c>
      <c r="E52">
        <v>1</v>
      </c>
      <c r="F52">
        <v>1</v>
      </c>
      <c r="G52">
        <v>1</v>
      </c>
      <c r="H52">
        <v>1</v>
      </c>
      <c r="I52" t="s">
        <v>84</v>
      </c>
      <c r="J52" t="s">
        <v>349</v>
      </c>
      <c r="K52" t="s">
        <v>85</v>
      </c>
      <c r="L52">
        <v>1369</v>
      </c>
      <c r="N52">
        <v>1013</v>
      </c>
      <c r="O52" t="s">
        <v>29</v>
      </c>
      <c r="P52" t="s">
        <v>29</v>
      </c>
      <c r="Q52">
        <v>1</v>
      </c>
      <c r="W52">
        <v>0</v>
      </c>
      <c r="X52">
        <v>-1803619151</v>
      </c>
      <c r="Y52">
        <v>281.60279999999995</v>
      </c>
      <c r="AA52">
        <v>0</v>
      </c>
      <c r="AB52">
        <v>0</v>
      </c>
      <c r="AC52">
        <v>0</v>
      </c>
      <c r="AD52">
        <v>9.2899999999999991</v>
      </c>
      <c r="AE52">
        <v>0</v>
      </c>
      <c r="AF52">
        <v>0</v>
      </c>
      <c r="AG52">
        <v>0</v>
      </c>
      <c r="AH52">
        <v>9.2899999999999991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349</v>
      </c>
      <c r="AT52">
        <v>204.06</v>
      </c>
      <c r="AU52" t="s">
        <v>401</v>
      </c>
      <c r="AV52">
        <v>1</v>
      </c>
      <c r="AW52">
        <v>2</v>
      </c>
      <c r="AX52">
        <v>42559457</v>
      </c>
      <c r="AY52">
        <v>1</v>
      </c>
      <c r="AZ52">
        <v>0</v>
      </c>
      <c r="BA52">
        <v>45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Y52*Source!I36</f>
        <v>4.224041999999999</v>
      </c>
      <c r="CY52">
        <f>AD52</f>
        <v>9.2899999999999991</v>
      </c>
      <c r="CZ52">
        <f>AH52</f>
        <v>9.2899999999999991</v>
      </c>
      <c r="DA52">
        <f>AL52</f>
        <v>1</v>
      </c>
      <c r="DB52">
        <v>0</v>
      </c>
    </row>
    <row r="53" spans="1:106" x14ac:dyDescent="0.2">
      <c r="A53">
        <f>ROW(Source!A36)</f>
        <v>36</v>
      </c>
      <c r="B53">
        <v>42559044</v>
      </c>
      <c r="C53">
        <v>42559451</v>
      </c>
      <c r="D53">
        <v>121548</v>
      </c>
      <c r="E53">
        <v>1</v>
      </c>
      <c r="F53">
        <v>1</v>
      </c>
      <c r="G53">
        <v>1</v>
      </c>
      <c r="H53">
        <v>1</v>
      </c>
      <c r="I53" t="s">
        <v>374</v>
      </c>
      <c r="J53" t="s">
        <v>349</v>
      </c>
      <c r="K53" t="s">
        <v>30</v>
      </c>
      <c r="L53">
        <v>608254</v>
      </c>
      <c r="N53">
        <v>1013</v>
      </c>
      <c r="O53" t="s">
        <v>31</v>
      </c>
      <c r="P53" t="s">
        <v>31</v>
      </c>
      <c r="Q53">
        <v>1</v>
      </c>
      <c r="W53">
        <v>0</v>
      </c>
      <c r="X53">
        <v>-185737400</v>
      </c>
      <c r="Y53">
        <v>3.0900000000000003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349</v>
      </c>
      <c r="AT53">
        <v>2.06</v>
      </c>
      <c r="AU53" t="s">
        <v>400</v>
      </c>
      <c r="AV53">
        <v>2</v>
      </c>
      <c r="AW53">
        <v>2</v>
      </c>
      <c r="AX53">
        <v>42559458</v>
      </c>
      <c r="AY53">
        <v>1</v>
      </c>
      <c r="AZ53">
        <v>0</v>
      </c>
      <c r="BA53">
        <v>46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Y53*Source!I36</f>
        <v>4.6350000000000002E-2</v>
      </c>
      <c r="CY53">
        <f>AD53</f>
        <v>0</v>
      </c>
      <c r="CZ53">
        <f>AH53</f>
        <v>0</v>
      </c>
      <c r="DA53">
        <f>AL53</f>
        <v>1</v>
      </c>
      <c r="DB53">
        <v>0</v>
      </c>
    </row>
    <row r="54" spans="1:106" x14ac:dyDescent="0.2">
      <c r="A54">
        <f>ROW(Source!A36)</f>
        <v>36</v>
      </c>
      <c r="B54">
        <v>42559044</v>
      </c>
      <c r="C54">
        <v>42559451</v>
      </c>
      <c r="D54">
        <v>38766639</v>
      </c>
      <c r="E54">
        <v>1</v>
      </c>
      <c r="F54">
        <v>1</v>
      </c>
      <c r="G54">
        <v>1</v>
      </c>
      <c r="H54">
        <v>2</v>
      </c>
      <c r="I54" t="s">
        <v>53</v>
      </c>
      <c r="J54" t="s">
        <v>54</v>
      </c>
      <c r="K54" t="s">
        <v>55</v>
      </c>
      <c r="L54">
        <v>1368</v>
      </c>
      <c r="N54">
        <v>1011</v>
      </c>
      <c r="O54" t="s">
        <v>35</v>
      </c>
      <c r="P54" t="s">
        <v>35</v>
      </c>
      <c r="Q54">
        <v>1</v>
      </c>
      <c r="W54">
        <v>0</v>
      </c>
      <c r="X54">
        <v>344519037</v>
      </c>
      <c r="Y54">
        <v>3.0900000000000003</v>
      </c>
      <c r="AA54">
        <v>0</v>
      </c>
      <c r="AB54">
        <v>323.54000000000002</v>
      </c>
      <c r="AC54">
        <v>320.08999999999997</v>
      </c>
      <c r="AD54">
        <v>0</v>
      </c>
      <c r="AE54">
        <v>0</v>
      </c>
      <c r="AF54">
        <v>31.26</v>
      </c>
      <c r="AG54">
        <v>13.5</v>
      </c>
      <c r="AH54">
        <v>0</v>
      </c>
      <c r="AI54">
        <v>1</v>
      </c>
      <c r="AJ54">
        <v>10.35</v>
      </c>
      <c r="AK54">
        <v>23.71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349</v>
      </c>
      <c r="AT54">
        <v>2.06</v>
      </c>
      <c r="AU54" t="s">
        <v>400</v>
      </c>
      <c r="AV54">
        <v>0</v>
      </c>
      <c r="AW54">
        <v>2</v>
      </c>
      <c r="AX54">
        <v>42559459</v>
      </c>
      <c r="AY54">
        <v>1</v>
      </c>
      <c r="AZ54">
        <v>0</v>
      </c>
      <c r="BA54">
        <v>47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Y54*Source!I36</f>
        <v>4.6350000000000002E-2</v>
      </c>
      <c r="CY54">
        <f>AB54</f>
        <v>323.54000000000002</v>
      </c>
      <c r="CZ54">
        <f>AF54</f>
        <v>31.26</v>
      </c>
      <c r="DA54">
        <f>AJ54</f>
        <v>10.35</v>
      </c>
      <c r="DB54">
        <v>0</v>
      </c>
    </row>
    <row r="55" spans="1:106" x14ac:dyDescent="0.2">
      <c r="A55">
        <f>ROW(Source!A36)</f>
        <v>36</v>
      </c>
      <c r="B55">
        <v>42559044</v>
      </c>
      <c r="C55">
        <v>42559451</v>
      </c>
      <c r="D55">
        <v>38739296</v>
      </c>
      <c r="E55">
        <v>1</v>
      </c>
      <c r="F55">
        <v>1</v>
      </c>
      <c r="G55">
        <v>1</v>
      </c>
      <c r="H55">
        <v>3</v>
      </c>
      <c r="I55" t="s">
        <v>138</v>
      </c>
      <c r="J55" t="s">
        <v>139</v>
      </c>
      <c r="K55" t="s">
        <v>140</v>
      </c>
      <c r="L55">
        <v>1339</v>
      </c>
      <c r="N55">
        <v>1007</v>
      </c>
      <c r="O55" t="s">
        <v>83</v>
      </c>
      <c r="P55" t="s">
        <v>83</v>
      </c>
      <c r="Q55">
        <v>1</v>
      </c>
      <c r="W55">
        <v>0</v>
      </c>
      <c r="X55">
        <v>298602793</v>
      </c>
      <c r="Y55">
        <v>0.1</v>
      </c>
      <c r="AA55">
        <v>3055.55</v>
      </c>
      <c r="AB55">
        <v>0</v>
      </c>
      <c r="AC55">
        <v>0</v>
      </c>
      <c r="AD55">
        <v>0</v>
      </c>
      <c r="AE55">
        <v>517.89</v>
      </c>
      <c r="AF55">
        <v>0</v>
      </c>
      <c r="AG55">
        <v>0</v>
      </c>
      <c r="AH55">
        <v>0</v>
      </c>
      <c r="AI55">
        <v>5.9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349</v>
      </c>
      <c r="AT55">
        <v>0.1</v>
      </c>
      <c r="AU55" t="s">
        <v>349</v>
      </c>
      <c r="AV55">
        <v>0</v>
      </c>
      <c r="AW55">
        <v>2</v>
      </c>
      <c r="AX55">
        <v>42559460</v>
      </c>
      <c r="AY55">
        <v>1</v>
      </c>
      <c r="AZ55">
        <v>0</v>
      </c>
      <c r="BA55">
        <v>48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Y55*Source!I36</f>
        <v>1.5E-3</v>
      </c>
      <c r="CY55">
        <f>AA55</f>
        <v>3055.55</v>
      </c>
      <c r="CZ55">
        <f>AE55</f>
        <v>517.89</v>
      </c>
      <c r="DA55">
        <f>AI55</f>
        <v>5.9</v>
      </c>
      <c r="DB55">
        <v>0</v>
      </c>
    </row>
    <row r="56" spans="1:106" x14ac:dyDescent="0.2">
      <c r="A56">
        <f>ROW(Source!A36)</f>
        <v>36</v>
      </c>
      <c r="B56">
        <v>42559044</v>
      </c>
      <c r="C56">
        <v>42559451</v>
      </c>
      <c r="D56">
        <v>38739299</v>
      </c>
      <c r="E56">
        <v>1</v>
      </c>
      <c r="F56">
        <v>1</v>
      </c>
      <c r="G56">
        <v>1</v>
      </c>
      <c r="H56">
        <v>3</v>
      </c>
      <c r="I56" t="s">
        <v>141</v>
      </c>
      <c r="J56" t="s">
        <v>142</v>
      </c>
      <c r="K56" t="s">
        <v>143</v>
      </c>
      <c r="L56">
        <v>1339</v>
      </c>
      <c r="N56">
        <v>1007</v>
      </c>
      <c r="O56" t="s">
        <v>83</v>
      </c>
      <c r="P56" t="s">
        <v>83</v>
      </c>
      <c r="Q56">
        <v>1</v>
      </c>
      <c r="W56">
        <v>0</v>
      </c>
      <c r="X56">
        <v>1506650496</v>
      </c>
      <c r="Y56">
        <v>4.3</v>
      </c>
      <c r="AA56">
        <v>2721.75</v>
      </c>
      <c r="AB56">
        <v>0</v>
      </c>
      <c r="AC56">
        <v>0</v>
      </c>
      <c r="AD56">
        <v>0</v>
      </c>
      <c r="AE56">
        <v>477.5</v>
      </c>
      <c r="AF56">
        <v>0</v>
      </c>
      <c r="AG56">
        <v>0</v>
      </c>
      <c r="AH56">
        <v>0</v>
      </c>
      <c r="AI56">
        <v>5.7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349</v>
      </c>
      <c r="AT56">
        <v>4.3</v>
      </c>
      <c r="AU56" t="s">
        <v>349</v>
      </c>
      <c r="AV56">
        <v>0</v>
      </c>
      <c r="AW56">
        <v>2</v>
      </c>
      <c r="AX56">
        <v>42559461</v>
      </c>
      <c r="AY56">
        <v>1</v>
      </c>
      <c r="AZ56">
        <v>0</v>
      </c>
      <c r="BA56">
        <v>49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Y56*Source!I36</f>
        <v>6.4500000000000002E-2</v>
      </c>
      <c r="CY56">
        <f>AA56</f>
        <v>2721.75</v>
      </c>
      <c r="CZ56">
        <f>AE56</f>
        <v>477.5</v>
      </c>
      <c r="DA56">
        <f>AI56</f>
        <v>5.7</v>
      </c>
      <c r="DB56">
        <v>0</v>
      </c>
    </row>
    <row r="57" spans="1:106" x14ac:dyDescent="0.2">
      <c r="A57">
        <f>ROW(Source!A68)</f>
        <v>68</v>
      </c>
      <c r="B57">
        <v>42559044</v>
      </c>
      <c r="C57">
        <v>42559462</v>
      </c>
      <c r="D57">
        <v>18407150</v>
      </c>
      <c r="E57">
        <v>1</v>
      </c>
      <c r="F57">
        <v>1</v>
      </c>
      <c r="G57">
        <v>1</v>
      </c>
      <c r="H57">
        <v>1</v>
      </c>
      <c r="I57" t="s">
        <v>144</v>
      </c>
      <c r="J57" t="s">
        <v>349</v>
      </c>
      <c r="K57" t="s">
        <v>145</v>
      </c>
      <c r="L57">
        <v>1369</v>
      </c>
      <c r="N57">
        <v>1013</v>
      </c>
      <c r="O57" t="s">
        <v>29</v>
      </c>
      <c r="P57" t="s">
        <v>29</v>
      </c>
      <c r="Q57">
        <v>1</v>
      </c>
      <c r="W57">
        <v>0</v>
      </c>
      <c r="X57">
        <v>-931037793</v>
      </c>
      <c r="Y57">
        <v>69.87</v>
      </c>
      <c r="AA57">
        <v>0</v>
      </c>
      <c r="AB57">
        <v>0</v>
      </c>
      <c r="AC57">
        <v>0</v>
      </c>
      <c r="AD57">
        <v>8.5299999999999994</v>
      </c>
      <c r="AE57">
        <v>0</v>
      </c>
      <c r="AF57">
        <v>0</v>
      </c>
      <c r="AG57">
        <v>0</v>
      </c>
      <c r="AH57">
        <v>8.5299999999999994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349</v>
      </c>
      <c r="AT57">
        <v>69.87</v>
      </c>
      <c r="AU57" t="s">
        <v>349</v>
      </c>
      <c r="AV57">
        <v>1</v>
      </c>
      <c r="AW57">
        <v>2</v>
      </c>
      <c r="AX57">
        <v>42559466</v>
      </c>
      <c r="AY57">
        <v>1</v>
      </c>
      <c r="AZ57">
        <v>0</v>
      </c>
      <c r="BA57">
        <v>50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Y57*Source!I68</f>
        <v>5.7992100000000004</v>
      </c>
      <c r="CY57">
        <f>AD57</f>
        <v>8.5299999999999994</v>
      </c>
      <c r="CZ57">
        <f>AH57</f>
        <v>8.5299999999999994</v>
      </c>
      <c r="DA57">
        <f>AL57</f>
        <v>1</v>
      </c>
      <c r="DB57">
        <v>0</v>
      </c>
    </row>
    <row r="58" spans="1:106" x14ac:dyDescent="0.2">
      <c r="A58">
        <f>ROW(Source!A68)</f>
        <v>68</v>
      </c>
      <c r="B58">
        <v>42559044</v>
      </c>
      <c r="C58">
        <v>42559462</v>
      </c>
      <c r="D58">
        <v>121548</v>
      </c>
      <c r="E58">
        <v>1</v>
      </c>
      <c r="F58">
        <v>1</v>
      </c>
      <c r="G58">
        <v>1</v>
      </c>
      <c r="H58">
        <v>1</v>
      </c>
      <c r="I58" t="s">
        <v>374</v>
      </c>
      <c r="J58" t="s">
        <v>349</v>
      </c>
      <c r="K58" t="s">
        <v>30</v>
      </c>
      <c r="L58">
        <v>608254</v>
      </c>
      <c r="N58">
        <v>1013</v>
      </c>
      <c r="O58" t="s">
        <v>31</v>
      </c>
      <c r="P58" t="s">
        <v>31</v>
      </c>
      <c r="Q58">
        <v>1</v>
      </c>
      <c r="W58">
        <v>0</v>
      </c>
      <c r="X58">
        <v>-185737400</v>
      </c>
      <c r="Y58">
        <v>1.44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349</v>
      </c>
      <c r="AT58">
        <v>1.44</v>
      </c>
      <c r="AU58" t="s">
        <v>349</v>
      </c>
      <c r="AV58">
        <v>2</v>
      </c>
      <c r="AW58">
        <v>2</v>
      </c>
      <c r="AX58">
        <v>42559467</v>
      </c>
      <c r="AY58">
        <v>1</v>
      </c>
      <c r="AZ58">
        <v>0</v>
      </c>
      <c r="BA58">
        <v>51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Y58*Source!I68</f>
        <v>0.11952</v>
      </c>
      <c r="CY58">
        <f>AD58</f>
        <v>0</v>
      </c>
      <c r="CZ58">
        <f>AH58</f>
        <v>0</v>
      </c>
      <c r="DA58">
        <f>AL58</f>
        <v>1</v>
      </c>
      <c r="DB58">
        <v>0</v>
      </c>
    </row>
    <row r="59" spans="1:106" x14ac:dyDescent="0.2">
      <c r="A59">
        <f>ROW(Source!A68)</f>
        <v>68</v>
      </c>
      <c r="B59">
        <v>42559044</v>
      </c>
      <c r="C59">
        <v>42559462</v>
      </c>
      <c r="D59">
        <v>38766639</v>
      </c>
      <c r="E59">
        <v>1</v>
      </c>
      <c r="F59">
        <v>1</v>
      </c>
      <c r="G59">
        <v>1</v>
      </c>
      <c r="H59">
        <v>2</v>
      </c>
      <c r="I59" t="s">
        <v>53</v>
      </c>
      <c r="J59" t="s">
        <v>68</v>
      </c>
      <c r="K59" t="s">
        <v>55</v>
      </c>
      <c r="L59">
        <v>1368</v>
      </c>
      <c r="N59">
        <v>1011</v>
      </c>
      <c r="O59" t="s">
        <v>35</v>
      </c>
      <c r="P59" t="s">
        <v>35</v>
      </c>
      <c r="Q59">
        <v>1</v>
      </c>
      <c r="W59">
        <v>0</v>
      </c>
      <c r="X59">
        <v>-1302720870</v>
      </c>
      <c r="Y59">
        <v>1.44</v>
      </c>
      <c r="AA59">
        <v>0</v>
      </c>
      <c r="AB59">
        <v>323.54000000000002</v>
      </c>
      <c r="AC59">
        <v>320.08999999999997</v>
      </c>
      <c r="AD59">
        <v>0</v>
      </c>
      <c r="AE59">
        <v>0</v>
      </c>
      <c r="AF59">
        <v>31.26</v>
      </c>
      <c r="AG59">
        <v>13.5</v>
      </c>
      <c r="AH59">
        <v>0</v>
      </c>
      <c r="AI59">
        <v>1</v>
      </c>
      <c r="AJ59">
        <v>10.35</v>
      </c>
      <c r="AK59">
        <v>23.71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349</v>
      </c>
      <c r="AT59">
        <v>1.44</v>
      </c>
      <c r="AU59" t="s">
        <v>349</v>
      </c>
      <c r="AV59">
        <v>0</v>
      </c>
      <c r="AW59">
        <v>2</v>
      </c>
      <c r="AX59">
        <v>42559468</v>
      </c>
      <c r="AY59">
        <v>1</v>
      </c>
      <c r="AZ59">
        <v>0</v>
      </c>
      <c r="BA59">
        <v>52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Y59*Source!I68</f>
        <v>0.11952</v>
      </c>
      <c r="CY59">
        <f>AB59</f>
        <v>323.54000000000002</v>
      </c>
      <c r="CZ59">
        <f>AF59</f>
        <v>31.26</v>
      </c>
      <c r="DA59">
        <f>AJ59</f>
        <v>10.35</v>
      </c>
      <c r="DB59">
        <v>0</v>
      </c>
    </row>
    <row r="60" spans="1:106" x14ac:dyDescent="0.2">
      <c r="A60">
        <f>ROW(Source!A69)</f>
        <v>69</v>
      </c>
      <c r="B60">
        <v>42559044</v>
      </c>
      <c r="C60">
        <v>42559470</v>
      </c>
      <c r="D60">
        <v>18407150</v>
      </c>
      <c r="E60">
        <v>1</v>
      </c>
      <c r="F60">
        <v>1</v>
      </c>
      <c r="G60">
        <v>1</v>
      </c>
      <c r="H60">
        <v>1</v>
      </c>
      <c r="I60" t="s">
        <v>144</v>
      </c>
      <c r="J60" t="s">
        <v>349</v>
      </c>
      <c r="K60" t="s">
        <v>145</v>
      </c>
      <c r="L60">
        <v>1369</v>
      </c>
      <c r="N60">
        <v>1013</v>
      </c>
      <c r="O60" t="s">
        <v>29</v>
      </c>
      <c r="P60" t="s">
        <v>29</v>
      </c>
      <c r="Q60">
        <v>1</v>
      </c>
      <c r="W60">
        <v>0</v>
      </c>
      <c r="X60">
        <v>-931037793</v>
      </c>
      <c r="Y60">
        <v>111.2</v>
      </c>
      <c r="AA60">
        <v>0</v>
      </c>
      <c r="AB60">
        <v>0</v>
      </c>
      <c r="AC60">
        <v>0</v>
      </c>
      <c r="AD60">
        <v>8.5299999999999994</v>
      </c>
      <c r="AE60">
        <v>0</v>
      </c>
      <c r="AF60">
        <v>0</v>
      </c>
      <c r="AG60">
        <v>0</v>
      </c>
      <c r="AH60">
        <v>8.5299999999999994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349</v>
      </c>
      <c r="AT60">
        <v>111.2</v>
      </c>
      <c r="AU60" t="s">
        <v>349</v>
      </c>
      <c r="AV60">
        <v>1</v>
      </c>
      <c r="AW60">
        <v>2</v>
      </c>
      <c r="AX60">
        <v>42559476</v>
      </c>
      <c r="AY60">
        <v>1</v>
      </c>
      <c r="AZ60">
        <v>0</v>
      </c>
      <c r="BA60">
        <v>54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Y60*Source!I69</f>
        <v>9.2296000000000014</v>
      </c>
      <c r="CY60">
        <f>AD60</f>
        <v>8.5299999999999994</v>
      </c>
      <c r="CZ60">
        <f>AH60</f>
        <v>8.5299999999999994</v>
      </c>
      <c r="DA60">
        <f>AL60</f>
        <v>1</v>
      </c>
      <c r="DB60">
        <v>0</v>
      </c>
    </row>
    <row r="61" spans="1:106" x14ac:dyDescent="0.2">
      <c r="A61">
        <f>ROW(Source!A69)</f>
        <v>69</v>
      </c>
      <c r="B61">
        <v>42559044</v>
      </c>
      <c r="C61">
        <v>42559470</v>
      </c>
      <c r="D61">
        <v>121548</v>
      </c>
      <c r="E61">
        <v>1</v>
      </c>
      <c r="F61">
        <v>1</v>
      </c>
      <c r="G61">
        <v>1</v>
      </c>
      <c r="H61">
        <v>1</v>
      </c>
      <c r="I61" t="s">
        <v>374</v>
      </c>
      <c r="J61" t="s">
        <v>349</v>
      </c>
      <c r="K61" t="s">
        <v>30</v>
      </c>
      <c r="L61">
        <v>608254</v>
      </c>
      <c r="N61">
        <v>1013</v>
      </c>
      <c r="O61" t="s">
        <v>31</v>
      </c>
      <c r="P61" t="s">
        <v>31</v>
      </c>
      <c r="Q61">
        <v>1</v>
      </c>
      <c r="W61">
        <v>0</v>
      </c>
      <c r="X61">
        <v>-185737400</v>
      </c>
      <c r="Y61">
        <v>21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349</v>
      </c>
      <c r="AT61">
        <v>21</v>
      </c>
      <c r="AU61" t="s">
        <v>349</v>
      </c>
      <c r="AV61">
        <v>2</v>
      </c>
      <c r="AW61">
        <v>2</v>
      </c>
      <c r="AX61">
        <v>42559477</v>
      </c>
      <c r="AY61">
        <v>1</v>
      </c>
      <c r="AZ61">
        <v>0</v>
      </c>
      <c r="BA61">
        <v>55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Y61*Source!I69</f>
        <v>1.7430000000000001</v>
      </c>
      <c r="CY61">
        <f>AD61</f>
        <v>0</v>
      </c>
      <c r="CZ61">
        <f>AH61</f>
        <v>0</v>
      </c>
      <c r="DA61">
        <f>AL61</f>
        <v>1</v>
      </c>
      <c r="DB61">
        <v>0</v>
      </c>
    </row>
    <row r="62" spans="1:106" x14ac:dyDescent="0.2">
      <c r="A62">
        <f>ROW(Source!A69)</f>
        <v>69</v>
      </c>
      <c r="B62">
        <v>42559044</v>
      </c>
      <c r="C62">
        <v>42559470</v>
      </c>
      <c r="D62">
        <v>38766639</v>
      </c>
      <c r="E62">
        <v>1</v>
      </c>
      <c r="F62">
        <v>1</v>
      </c>
      <c r="G62">
        <v>1</v>
      </c>
      <c r="H62">
        <v>2</v>
      </c>
      <c r="I62" t="s">
        <v>53</v>
      </c>
      <c r="J62" t="s">
        <v>68</v>
      </c>
      <c r="K62" t="s">
        <v>55</v>
      </c>
      <c r="L62">
        <v>1368</v>
      </c>
      <c r="N62">
        <v>1011</v>
      </c>
      <c r="O62" t="s">
        <v>35</v>
      </c>
      <c r="P62" t="s">
        <v>35</v>
      </c>
      <c r="Q62">
        <v>1</v>
      </c>
      <c r="W62">
        <v>0</v>
      </c>
      <c r="X62">
        <v>-1302720870</v>
      </c>
      <c r="Y62">
        <v>1.8</v>
      </c>
      <c r="AA62">
        <v>0</v>
      </c>
      <c r="AB62">
        <v>323.54000000000002</v>
      </c>
      <c r="AC62">
        <v>320.08999999999997</v>
      </c>
      <c r="AD62">
        <v>0</v>
      </c>
      <c r="AE62">
        <v>0</v>
      </c>
      <c r="AF62">
        <v>31.26</v>
      </c>
      <c r="AG62">
        <v>13.5</v>
      </c>
      <c r="AH62">
        <v>0</v>
      </c>
      <c r="AI62">
        <v>1</v>
      </c>
      <c r="AJ62">
        <v>10.35</v>
      </c>
      <c r="AK62">
        <v>23.71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349</v>
      </c>
      <c r="AT62">
        <v>1.8</v>
      </c>
      <c r="AU62" t="s">
        <v>349</v>
      </c>
      <c r="AV62">
        <v>0</v>
      </c>
      <c r="AW62">
        <v>2</v>
      </c>
      <c r="AX62">
        <v>42559478</v>
      </c>
      <c r="AY62">
        <v>1</v>
      </c>
      <c r="AZ62">
        <v>0</v>
      </c>
      <c r="BA62">
        <v>56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Y62*Source!I69</f>
        <v>0.14940000000000001</v>
      </c>
      <c r="CY62">
        <f>AB62</f>
        <v>323.54000000000002</v>
      </c>
      <c r="CZ62">
        <f>AF62</f>
        <v>31.26</v>
      </c>
      <c r="DA62">
        <f>AJ62</f>
        <v>10.35</v>
      </c>
      <c r="DB62">
        <v>0</v>
      </c>
    </row>
    <row r="63" spans="1:106" x14ac:dyDescent="0.2">
      <c r="A63">
        <f>ROW(Source!A69)</f>
        <v>69</v>
      </c>
      <c r="B63">
        <v>42559044</v>
      </c>
      <c r="C63">
        <v>42559470</v>
      </c>
      <c r="D63">
        <v>38766793</v>
      </c>
      <c r="E63">
        <v>1</v>
      </c>
      <c r="F63">
        <v>1</v>
      </c>
      <c r="G63">
        <v>1</v>
      </c>
      <c r="H63">
        <v>2</v>
      </c>
      <c r="I63" t="s">
        <v>146</v>
      </c>
      <c r="J63" t="s">
        <v>147</v>
      </c>
      <c r="K63" t="s">
        <v>148</v>
      </c>
      <c r="L63">
        <v>1368</v>
      </c>
      <c r="N63">
        <v>1011</v>
      </c>
      <c r="O63" t="s">
        <v>35</v>
      </c>
      <c r="P63" t="s">
        <v>35</v>
      </c>
      <c r="Q63">
        <v>1</v>
      </c>
      <c r="W63">
        <v>0</v>
      </c>
      <c r="X63">
        <v>-1676841219</v>
      </c>
      <c r="Y63">
        <v>19.2</v>
      </c>
      <c r="AA63">
        <v>0</v>
      </c>
      <c r="AB63">
        <v>612.73</v>
      </c>
      <c r="AC63">
        <v>238.52</v>
      </c>
      <c r="AD63">
        <v>0</v>
      </c>
      <c r="AE63">
        <v>0</v>
      </c>
      <c r="AF63">
        <v>46.56</v>
      </c>
      <c r="AG63">
        <v>10.06</v>
      </c>
      <c r="AH63">
        <v>0</v>
      </c>
      <c r="AI63">
        <v>1</v>
      </c>
      <c r="AJ63">
        <v>13.16</v>
      </c>
      <c r="AK63">
        <v>23.71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349</v>
      </c>
      <c r="AT63">
        <v>19.2</v>
      </c>
      <c r="AU63" t="s">
        <v>349</v>
      </c>
      <c r="AV63">
        <v>0</v>
      </c>
      <c r="AW63">
        <v>2</v>
      </c>
      <c r="AX63">
        <v>42559479</v>
      </c>
      <c r="AY63">
        <v>1</v>
      </c>
      <c r="AZ63">
        <v>0</v>
      </c>
      <c r="BA63">
        <v>57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Y63*Source!I69</f>
        <v>1.5936000000000001</v>
      </c>
      <c r="CY63">
        <f>AB63</f>
        <v>612.73</v>
      </c>
      <c r="CZ63">
        <f>AF63</f>
        <v>46.56</v>
      </c>
      <c r="DA63">
        <f>AJ63</f>
        <v>13.16</v>
      </c>
      <c r="DB63">
        <v>0</v>
      </c>
    </row>
    <row r="64" spans="1:106" x14ac:dyDescent="0.2">
      <c r="A64">
        <f>ROW(Source!A69)</f>
        <v>69</v>
      </c>
      <c r="B64">
        <v>42559044</v>
      </c>
      <c r="C64">
        <v>42559470</v>
      </c>
      <c r="D64">
        <v>38768616</v>
      </c>
      <c r="E64">
        <v>1</v>
      </c>
      <c r="F64">
        <v>1</v>
      </c>
      <c r="G64">
        <v>1</v>
      </c>
      <c r="H64">
        <v>2</v>
      </c>
      <c r="I64" t="s">
        <v>149</v>
      </c>
      <c r="J64" t="s">
        <v>150</v>
      </c>
      <c r="K64" t="s">
        <v>151</v>
      </c>
      <c r="L64">
        <v>1368</v>
      </c>
      <c r="N64">
        <v>1011</v>
      </c>
      <c r="O64" t="s">
        <v>35</v>
      </c>
      <c r="P64" t="s">
        <v>35</v>
      </c>
      <c r="Q64">
        <v>1</v>
      </c>
      <c r="W64">
        <v>0</v>
      </c>
      <c r="X64">
        <v>1235896746</v>
      </c>
      <c r="Y64">
        <v>38.4</v>
      </c>
      <c r="AA64">
        <v>0</v>
      </c>
      <c r="AB64">
        <v>5.0599999999999996</v>
      </c>
      <c r="AC64">
        <v>0</v>
      </c>
      <c r="AD64">
        <v>0</v>
      </c>
      <c r="AE64">
        <v>0</v>
      </c>
      <c r="AF64">
        <v>1.53</v>
      </c>
      <c r="AG64">
        <v>0</v>
      </c>
      <c r="AH64">
        <v>0</v>
      </c>
      <c r="AI64">
        <v>1</v>
      </c>
      <c r="AJ64">
        <v>3.31</v>
      </c>
      <c r="AK64">
        <v>23.71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349</v>
      </c>
      <c r="AT64">
        <v>38.4</v>
      </c>
      <c r="AU64" t="s">
        <v>349</v>
      </c>
      <c r="AV64">
        <v>0</v>
      </c>
      <c r="AW64">
        <v>2</v>
      </c>
      <c r="AX64">
        <v>42559480</v>
      </c>
      <c r="AY64">
        <v>1</v>
      </c>
      <c r="AZ64">
        <v>0</v>
      </c>
      <c r="BA64">
        <v>58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Y64*Source!I69</f>
        <v>3.1872000000000003</v>
      </c>
      <c r="CY64">
        <f>AB64</f>
        <v>5.0599999999999996</v>
      </c>
      <c r="CZ64">
        <f>AF64</f>
        <v>1.53</v>
      </c>
      <c r="DA64">
        <f>AJ64</f>
        <v>3.31</v>
      </c>
      <c r="DB64">
        <v>0</v>
      </c>
    </row>
    <row r="65" spans="1:106" x14ac:dyDescent="0.2">
      <c r="A65">
        <f>ROW(Source!A70)</f>
        <v>70</v>
      </c>
      <c r="B65">
        <v>42559044</v>
      </c>
      <c r="C65">
        <v>42559482</v>
      </c>
      <c r="D65">
        <v>18411771</v>
      </c>
      <c r="E65">
        <v>1</v>
      </c>
      <c r="F65">
        <v>1</v>
      </c>
      <c r="G65">
        <v>1</v>
      </c>
      <c r="H65">
        <v>1</v>
      </c>
      <c r="I65" t="s">
        <v>152</v>
      </c>
      <c r="J65" t="s">
        <v>349</v>
      </c>
      <c r="K65" t="s">
        <v>153</v>
      </c>
      <c r="L65">
        <v>1369</v>
      </c>
      <c r="N65">
        <v>1013</v>
      </c>
      <c r="O65" t="s">
        <v>29</v>
      </c>
      <c r="P65" t="s">
        <v>29</v>
      </c>
      <c r="Q65">
        <v>1</v>
      </c>
      <c r="W65">
        <v>0</v>
      </c>
      <c r="X65">
        <v>922534627</v>
      </c>
      <c r="Y65">
        <v>54.523799999999994</v>
      </c>
      <c r="AA65">
        <v>0</v>
      </c>
      <c r="AB65">
        <v>0</v>
      </c>
      <c r="AC65">
        <v>0</v>
      </c>
      <c r="AD65">
        <v>7.94</v>
      </c>
      <c r="AE65">
        <v>0</v>
      </c>
      <c r="AF65">
        <v>0</v>
      </c>
      <c r="AG65">
        <v>0</v>
      </c>
      <c r="AH65">
        <v>7.94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349</v>
      </c>
      <c r="AT65">
        <v>39.51</v>
      </c>
      <c r="AU65" t="s">
        <v>401</v>
      </c>
      <c r="AV65">
        <v>1</v>
      </c>
      <c r="AW65">
        <v>2</v>
      </c>
      <c r="AX65">
        <v>42559489</v>
      </c>
      <c r="AY65">
        <v>1</v>
      </c>
      <c r="AZ65">
        <v>0</v>
      </c>
      <c r="BA65">
        <v>60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Y65*Source!I70</f>
        <v>4.5254753999999995</v>
      </c>
      <c r="CY65">
        <f>AD65</f>
        <v>7.94</v>
      </c>
      <c r="CZ65">
        <f>AH65</f>
        <v>7.94</v>
      </c>
      <c r="DA65">
        <f>AL65</f>
        <v>1</v>
      </c>
      <c r="DB65">
        <v>0</v>
      </c>
    </row>
    <row r="66" spans="1:106" x14ac:dyDescent="0.2">
      <c r="A66">
        <f>ROW(Source!A70)</f>
        <v>70</v>
      </c>
      <c r="B66">
        <v>42559044</v>
      </c>
      <c r="C66">
        <v>42559482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374</v>
      </c>
      <c r="J66" t="s">
        <v>349</v>
      </c>
      <c r="K66" t="s">
        <v>30</v>
      </c>
      <c r="L66">
        <v>608254</v>
      </c>
      <c r="N66">
        <v>1013</v>
      </c>
      <c r="O66" t="s">
        <v>31</v>
      </c>
      <c r="P66" t="s">
        <v>31</v>
      </c>
      <c r="Q66">
        <v>1</v>
      </c>
      <c r="W66">
        <v>0</v>
      </c>
      <c r="X66">
        <v>-185737400</v>
      </c>
      <c r="Y66">
        <v>1.9049999999999998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349</v>
      </c>
      <c r="AT66">
        <v>1.27</v>
      </c>
      <c r="AU66" t="s">
        <v>400</v>
      </c>
      <c r="AV66">
        <v>2</v>
      </c>
      <c r="AW66">
        <v>2</v>
      </c>
      <c r="AX66">
        <v>42559490</v>
      </c>
      <c r="AY66">
        <v>1</v>
      </c>
      <c r="AZ66">
        <v>0</v>
      </c>
      <c r="BA66">
        <v>61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Y66*Source!I70</f>
        <v>0.15811500000000001</v>
      </c>
      <c r="CY66">
        <f>AD66</f>
        <v>0</v>
      </c>
      <c r="CZ66">
        <f>AH66</f>
        <v>0</v>
      </c>
      <c r="DA66">
        <f>AL66</f>
        <v>1</v>
      </c>
      <c r="DB66">
        <v>0</v>
      </c>
    </row>
    <row r="67" spans="1:106" x14ac:dyDescent="0.2">
      <c r="A67">
        <f>ROW(Source!A70)</f>
        <v>70</v>
      </c>
      <c r="B67">
        <v>42559044</v>
      </c>
      <c r="C67">
        <v>42559482</v>
      </c>
      <c r="D67">
        <v>38766639</v>
      </c>
      <c r="E67">
        <v>1</v>
      </c>
      <c r="F67">
        <v>1</v>
      </c>
      <c r="G67">
        <v>1</v>
      </c>
      <c r="H67">
        <v>2</v>
      </c>
      <c r="I67" t="s">
        <v>53</v>
      </c>
      <c r="J67" t="s">
        <v>68</v>
      </c>
      <c r="K67" t="s">
        <v>55</v>
      </c>
      <c r="L67">
        <v>1368</v>
      </c>
      <c r="N67">
        <v>1011</v>
      </c>
      <c r="O67" t="s">
        <v>35</v>
      </c>
      <c r="P67" t="s">
        <v>35</v>
      </c>
      <c r="Q67">
        <v>1</v>
      </c>
      <c r="W67">
        <v>0</v>
      </c>
      <c r="X67">
        <v>-1302720870</v>
      </c>
      <c r="Y67">
        <v>1.9049999999999998</v>
      </c>
      <c r="AA67">
        <v>0</v>
      </c>
      <c r="AB67">
        <v>323.54000000000002</v>
      </c>
      <c r="AC67">
        <v>320.08999999999997</v>
      </c>
      <c r="AD67">
        <v>0</v>
      </c>
      <c r="AE67">
        <v>0</v>
      </c>
      <c r="AF67">
        <v>31.26</v>
      </c>
      <c r="AG67">
        <v>13.5</v>
      </c>
      <c r="AH67">
        <v>0</v>
      </c>
      <c r="AI67">
        <v>1</v>
      </c>
      <c r="AJ67">
        <v>10.35</v>
      </c>
      <c r="AK67">
        <v>23.71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349</v>
      </c>
      <c r="AT67">
        <v>1.27</v>
      </c>
      <c r="AU67" t="s">
        <v>400</v>
      </c>
      <c r="AV67">
        <v>0</v>
      </c>
      <c r="AW67">
        <v>2</v>
      </c>
      <c r="AX67">
        <v>42559491</v>
      </c>
      <c r="AY67">
        <v>1</v>
      </c>
      <c r="AZ67">
        <v>0</v>
      </c>
      <c r="BA67">
        <v>62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Y67*Source!I70</f>
        <v>0.15811500000000001</v>
      </c>
      <c r="CY67">
        <f>AB67</f>
        <v>323.54000000000002</v>
      </c>
      <c r="CZ67">
        <f>AF67</f>
        <v>31.26</v>
      </c>
      <c r="DA67">
        <f>AJ67</f>
        <v>10.35</v>
      </c>
      <c r="DB67">
        <v>0</v>
      </c>
    </row>
    <row r="68" spans="1:106" x14ac:dyDescent="0.2">
      <c r="A68">
        <f>ROW(Source!A70)</f>
        <v>70</v>
      </c>
      <c r="B68">
        <v>42559044</v>
      </c>
      <c r="C68">
        <v>42559482</v>
      </c>
      <c r="D68">
        <v>38767235</v>
      </c>
      <c r="E68">
        <v>1</v>
      </c>
      <c r="F68">
        <v>1</v>
      </c>
      <c r="G68">
        <v>1</v>
      </c>
      <c r="H68">
        <v>2</v>
      </c>
      <c r="I68" t="s">
        <v>154</v>
      </c>
      <c r="J68" t="s">
        <v>155</v>
      </c>
      <c r="K68" t="s">
        <v>156</v>
      </c>
      <c r="L68">
        <v>1368</v>
      </c>
      <c r="N68">
        <v>1011</v>
      </c>
      <c r="O68" t="s">
        <v>35</v>
      </c>
      <c r="P68" t="s">
        <v>35</v>
      </c>
      <c r="Q68">
        <v>1</v>
      </c>
      <c r="W68">
        <v>0</v>
      </c>
      <c r="X68">
        <v>1729392141</v>
      </c>
      <c r="Y68">
        <v>13.605</v>
      </c>
      <c r="AA68">
        <v>0</v>
      </c>
      <c r="AB68">
        <v>3.86</v>
      </c>
      <c r="AC68">
        <v>0</v>
      </c>
      <c r="AD68">
        <v>0</v>
      </c>
      <c r="AE68">
        <v>0</v>
      </c>
      <c r="AF68">
        <v>0.5</v>
      </c>
      <c r="AG68">
        <v>0</v>
      </c>
      <c r="AH68">
        <v>0</v>
      </c>
      <c r="AI68">
        <v>1</v>
      </c>
      <c r="AJ68">
        <v>7.72</v>
      </c>
      <c r="AK68">
        <v>23.71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349</v>
      </c>
      <c r="AT68">
        <v>9.07</v>
      </c>
      <c r="AU68" t="s">
        <v>400</v>
      </c>
      <c r="AV68">
        <v>0</v>
      </c>
      <c r="AW68">
        <v>2</v>
      </c>
      <c r="AX68">
        <v>42559492</v>
      </c>
      <c r="AY68">
        <v>1</v>
      </c>
      <c r="AZ68">
        <v>0</v>
      </c>
      <c r="BA68">
        <v>63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Y68*Source!I70</f>
        <v>1.1292150000000001</v>
      </c>
      <c r="CY68">
        <f>AB68</f>
        <v>3.86</v>
      </c>
      <c r="CZ68">
        <f>AF68</f>
        <v>0.5</v>
      </c>
      <c r="DA68">
        <f>AJ68</f>
        <v>7.72</v>
      </c>
      <c r="DB68">
        <v>0</v>
      </c>
    </row>
    <row r="69" spans="1:106" x14ac:dyDescent="0.2">
      <c r="A69">
        <f>ROW(Source!A70)</f>
        <v>70</v>
      </c>
      <c r="B69">
        <v>42559044</v>
      </c>
      <c r="C69">
        <v>42559482</v>
      </c>
      <c r="D69">
        <v>38739241</v>
      </c>
      <c r="E69">
        <v>1</v>
      </c>
      <c r="F69">
        <v>1</v>
      </c>
      <c r="G69">
        <v>1</v>
      </c>
      <c r="H69">
        <v>3</v>
      </c>
      <c r="I69" t="s">
        <v>157</v>
      </c>
      <c r="J69" t="s">
        <v>158</v>
      </c>
      <c r="K69" t="s">
        <v>159</v>
      </c>
      <c r="L69">
        <v>1339</v>
      </c>
      <c r="N69">
        <v>1007</v>
      </c>
      <c r="O69" t="s">
        <v>83</v>
      </c>
      <c r="P69" t="s">
        <v>83</v>
      </c>
      <c r="Q69">
        <v>1</v>
      </c>
      <c r="W69">
        <v>0</v>
      </c>
      <c r="X69">
        <v>-1225348186</v>
      </c>
      <c r="Y69">
        <v>2.04</v>
      </c>
      <c r="AA69">
        <v>3284.32</v>
      </c>
      <c r="AB69">
        <v>0</v>
      </c>
      <c r="AC69">
        <v>0</v>
      </c>
      <c r="AD69">
        <v>0</v>
      </c>
      <c r="AE69">
        <v>548.29999999999995</v>
      </c>
      <c r="AF69">
        <v>0</v>
      </c>
      <c r="AG69">
        <v>0</v>
      </c>
      <c r="AH69">
        <v>0</v>
      </c>
      <c r="AI69">
        <v>5.99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349</v>
      </c>
      <c r="AT69">
        <v>2.04</v>
      </c>
      <c r="AU69" t="s">
        <v>349</v>
      </c>
      <c r="AV69">
        <v>0</v>
      </c>
      <c r="AW69">
        <v>2</v>
      </c>
      <c r="AX69">
        <v>42559493</v>
      </c>
      <c r="AY69">
        <v>1</v>
      </c>
      <c r="AZ69">
        <v>0</v>
      </c>
      <c r="BA69">
        <v>64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Y69*Source!I70</f>
        <v>0.16932</v>
      </c>
      <c r="CY69">
        <f>AA69</f>
        <v>3284.32</v>
      </c>
      <c r="CZ69">
        <f>AE69</f>
        <v>548.29999999999995</v>
      </c>
      <c r="DA69">
        <f>AI69</f>
        <v>5.99</v>
      </c>
      <c r="DB69">
        <v>0</v>
      </c>
    </row>
    <row r="70" spans="1:106" x14ac:dyDescent="0.2">
      <c r="A70">
        <f>ROW(Source!A70)</f>
        <v>70</v>
      </c>
      <c r="B70">
        <v>42559044</v>
      </c>
      <c r="C70">
        <v>42559482</v>
      </c>
      <c r="D70">
        <v>38744123</v>
      </c>
      <c r="E70">
        <v>1</v>
      </c>
      <c r="F70">
        <v>1</v>
      </c>
      <c r="G70">
        <v>1</v>
      </c>
      <c r="H70">
        <v>3</v>
      </c>
      <c r="I70" t="s">
        <v>160</v>
      </c>
      <c r="J70" t="s">
        <v>161</v>
      </c>
      <c r="K70" t="s">
        <v>162</v>
      </c>
      <c r="L70">
        <v>1339</v>
      </c>
      <c r="N70">
        <v>1007</v>
      </c>
      <c r="O70" t="s">
        <v>83</v>
      </c>
      <c r="P70" t="s">
        <v>83</v>
      </c>
      <c r="Q70">
        <v>1</v>
      </c>
      <c r="W70">
        <v>0</v>
      </c>
      <c r="X70">
        <v>693153122</v>
      </c>
      <c r="Y70">
        <v>3.5</v>
      </c>
      <c r="AA70">
        <v>14.54</v>
      </c>
      <c r="AB70">
        <v>0</v>
      </c>
      <c r="AC70">
        <v>0</v>
      </c>
      <c r="AD70">
        <v>0</v>
      </c>
      <c r="AE70">
        <v>2.44</v>
      </c>
      <c r="AF70">
        <v>0</v>
      </c>
      <c r="AG70">
        <v>0</v>
      </c>
      <c r="AH70">
        <v>0</v>
      </c>
      <c r="AI70">
        <v>5.96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349</v>
      </c>
      <c r="AT70">
        <v>3.5</v>
      </c>
      <c r="AU70" t="s">
        <v>349</v>
      </c>
      <c r="AV70">
        <v>0</v>
      </c>
      <c r="AW70">
        <v>2</v>
      </c>
      <c r="AX70">
        <v>42559494</v>
      </c>
      <c r="AY70">
        <v>1</v>
      </c>
      <c r="AZ70">
        <v>0</v>
      </c>
      <c r="BA70">
        <v>65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Y70*Source!I70</f>
        <v>0.29050000000000004</v>
      </c>
      <c r="CY70">
        <f>AA70</f>
        <v>14.54</v>
      </c>
      <c r="CZ70">
        <f>AE70</f>
        <v>2.44</v>
      </c>
      <c r="DA70">
        <f>AI70</f>
        <v>5.96</v>
      </c>
      <c r="DB70">
        <v>0</v>
      </c>
    </row>
    <row r="71" spans="1:106" x14ac:dyDescent="0.2">
      <c r="A71">
        <f>ROW(Source!A71)</f>
        <v>71</v>
      </c>
      <c r="B71">
        <v>42559044</v>
      </c>
      <c r="C71">
        <v>42559495</v>
      </c>
      <c r="D71">
        <v>18410572</v>
      </c>
      <c r="E71">
        <v>1</v>
      </c>
      <c r="F71">
        <v>1</v>
      </c>
      <c r="G71">
        <v>1</v>
      </c>
      <c r="H71">
        <v>1</v>
      </c>
      <c r="I71" t="s">
        <v>66</v>
      </c>
      <c r="J71" t="s">
        <v>349</v>
      </c>
      <c r="K71" t="s">
        <v>67</v>
      </c>
      <c r="L71">
        <v>1369</v>
      </c>
      <c r="N71">
        <v>1013</v>
      </c>
      <c r="O71" t="s">
        <v>29</v>
      </c>
      <c r="P71" t="s">
        <v>29</v>
      </c>
      <c r="Q71">
        <v>1</v>
      </c>
      <c r="W71">
        <v>0</v>
      </c>
      <c r="X71">
        <v>-546915240</v>
      </c>
      <c r="Y71">
        <v>165.29639999999998</v>
      </c>
      <c r="AA71">
        <v>0</v>
      </c>
      <c r="AB71">
        <v>0</v>
      </c>
      <c r="AC71">
        <v>0</v>
      </c>
      <c r="AD71">
        <v>8.74</v>
      </c>
      <c r="AE71">
        <v>0</v>
      </c>
      <c r="AF71">
        <v>0</v>
      </c>
      <c r="AG71">
        <v>0</v>
      </c>
      <c r="AH71">
        <v>8.74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349</v>
      </c>
      <c r="AT71">
        <v>119.78</v>
      </c>
      <c r="AU71" t="s">
        <v>401</v>
      </c>
      <c r="AV71">
        <v>1</v>
      </c>
      <c r="AW71">
        <v>2</v>
      </c>
      <c r="AX71">
        <v>42559507</v>
      </c>
      <c r="AY71">
        <v>1</v>
      </c>
      <c r="AZ71">
        <v>0</v>
      </c>
      <c r="BA71">
        <v>66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Y71*Source!I71</f>
        <v>13.7196012</v>
      </c>
      <c r="CY71">
        <f>AD71</f>
        <v>8.74</v>
      </c>
      <c r="CZ71">
        <f>AH71</f>
        <v>8.74</v>
      </c>
      <c r="DA71">
        <f>AL71</f>
        <v>1</v>
      </c>
      <c r="DB71">
        <v>0</v>
      </c>
    </row>
    <row r="72" spans="1:106" x14ac:dyDescent="0.2">
      <c r="A72">
        <f>ROW(Source!A71)</f>
        <v>71</v>
      </c>
      <c r="B72">
        <v>42559044</v>
      </c>
      <c r="C72">
        <v>42559495</v>
      </c>
      <c r="D72">
        <v>121548</v>
      </c>
      <c r="E72">
        <v>1</v>
      </c>
      <c r="F72">
        <v>1</v>
      </c>
      <c r="G72">
        <v>1</v>
      </c>
      <c r="H72">
        <v>1</v>
      </c>
      <c r="I72" t="s">
        <v>374</v>
      </c>
      <c r="J72" t="s">
        <v>349</v>
      </c>
      <c r="K72" t="s">
        <v>30</v>
      </c>
      <c r="L72">
        <v>608254</v>
      </c>
      <c r="N72">
        <v>1013</v>
      </c>
      <c r="O72" t="s">
        <v>31</v>
      </c>
      <c r="P72" t="s">
        <v>31</v>
      </c>
      <c r="Q72">
        <v>1</v>
      </c>
      <c r="W72">
        <v>0</v>
      </c>
      <c r="X72">
        <v>-185737400</v>
      </c>
      <c r="Y72">
        <v>6.3299999999999992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349</v>
      </c>
      <c r="AT72">
        <v>4.22</v>
      </c>
      <c r="AU72" t="s">
        <v>400</v>
      </c>
      <c r="AV72">
        <v>2</v>
      </c>
      <c r="AW72">
        <v>2</v>
      </c>
      <c r="AX72">
        <v>42559508</v>
      </c>
      <c r="AY72">
        <v>1</v>
      </c>
      <c r="AZ72">
        <v>0</v>
      </c>
      <c r="BA72">
        <v>67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Y72*Source!I71</f>
        <v>0.52538999999999991</v>
      </c>
      <c r="CY72">
        <f>AD72</f>
        <v>0</v>
      </c>
      <c r="CZ72">
        <f>AH72</f>
        <v>0</v>
      </c>
      <c r="DA72">
        <f>AL72</f>
        <v>1</v>
      </c>
      <c r="DB72">
        <v>0</v>
      </c>
    </row>
    <row r="73" spans="1:106" x14ac:dyDescent="0.2">
      <c r="A73">
        <f>ROW(Source!A71)</f>
        <v>71</v>
      </c>
      <c r="B73">
        <v>42559044</v>
      </c>
      <c r="C73">
        <v>42559495</v>
      </c>
      <c r="D73">
        <v>38766562</v>
      </c>
      <c r="E73">
        <v>1</v>
      </c>
      <c r="F73">
        <v>1</v>
      </c>
      <c r="G73">
        <v>1</v>
      </c>
      <c r="H73">
        <v>2</v>
      </c>
      <c r="I73" t="s">
        <v>32</v>
      </c>
      <c r="J73" t="s">
        <v>163</v>
      </c>
      <c r="K73" t="s">
        <v>34</v>
      </c>
      <c r="L73">
        <v>1368</v>
      </c>
      <c r="N73">
        <v>1011</v>
      </c>
      <c r="O73" t="s">
        <v>35</v>
      </c>
      <c r="P73" t="s">
        <v>35</v>
      </c>
      <c r="Q73">
        <v>1</v>
      </c>
      <c r="W73">
        <v>0</v>
      </c>
      <c r="X73">
        <v>-996378858</v>
      </c>
      <c r="Y73">
        <v>0.53999999999999992</v>
      </c>
      <c r="AA73">
        <v>0</v>
      </c>
      <c r="AB73">
        <v>665.27</v>
      </c>
      <c r="AC73">
        <v>238.52</v>
      </c>
      <c r="AD73">
        <v>0</v>
      </c>
      <c r="AE73">
        <v>0</v>
      </c>
      <c r="AF73">
        <v>99.89</v>
      </c>
      <c r="AG73">
        <v>10.06</v>
      </c>
      <c r="AH73">
        <v>0</v>
      </c>
      <c r="AI73">
        <v>1</v>
      </c>
      <c r="AJ73">
        <v>6.66</v>
      </c>
      <c r="AK73">
        <v>23.71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349</v>
      </c>
      <c r="AT73">
        <v>0.36</v>
      </c>
      <c r="AU73" t="s">
        <v>400</v>
      </c>
      <c r="AV73">
        <v>0</v>
      </c>
      <c r="AW73">
        <v>2</v>
      </c>
      <c r="AX73">
        <v>42559509</v>
      </c>
      <c r="AY73">
        <v>1</v>
      </c>
      <c r="AZ73">
        <v>0</v>
      </c>
      <c r="BA73">
        <v>68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Y73*Source!I71</f>
        <v>4.4819999999999999E-2</v>
      </c>
      <c r="CY73">
        <f>AB73</f>
        <v>665.27</v>
      </c>
      <c r="CZ73">
        <f>AF73</f>
        <v>99.89</v>
      </c>
      <c r="DA73">
        <f>AJ73</f>
        <v>6.66</v>
      </c>
      <c r="DB73">
        <v>0</v>
      </c>
    </row>
    <row r="74" spans="1:106" x14ac:dyDescent="0.2">
      <c r="A74">
        <f>ROW(Source!A71)</f>
        <v>71</v>
      </c>
      <c r="B74">
        <v>42559044</v>
      </c>
      <c r="C74">
        <v>42559495</v>
      </c>
      <c r="D74">
        <v>38766639</v>
      </c>
      <c r="E74">
        <v>1</v>
      </c>
      <c r="F74">
        <v>1</v>
      </c>
      <c r="G74">
        <v>1</v>
      </c>
      <c r="H74">
        <v>2</v>
      </c>
      <c r="I74" t="s">
        <v>53</v>
      </c>
      <c r="J74" t="s">
        <v>68</v>
      </c>
      <c r="K74" t="s">
        <v>55</v>
      </c>
      <c r="L74">
        <v>1368</v>
      </c>
      <c r="N74">
        <v>1011</v>
      </c>
      <c r="O74" t="s">
        <v>35</v>
      </c>
      <c r="P74" t="s">
        <v>35</v>
      </c>
      <c r="Q74">
        <v>1</v>
      </c>
      <c r="W74">
        <v>0</v>
      </c>
      <c r="X74">
        <v>-1302720870</v>
      </c>
      <c r="Y74">
        <v>3.4499999999999997</v>
      </c>
      <c r="AA74">
        <v>0</v>
      </c>
      <c r="AB74">
        <v>323.54000000000002</v>
      </c>
      <c r="AC74">
        <v>320.08999999999997</v>
      </c>
      <c r="AD74">
        <v>0</v>
      </c>
      <c r="AE74">
        <v>0</v>
      </c>
      <c r="AF74">
        <v>31.26</v>
      </c>
      <c r="AG74">
        <v>13.5</v>
      </c>
      <c r="AH74">
        <v>0</v>
      </c>
      <c r="AI74">
        <v>1</v>
      </c>
      <c r="AJ74">
        <v>10.35</v>
      </c>
      <c r="AK74">
        <v>23.71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349</v>
      </c>
      <c r="AT74">
        <v>2.2999999999999998</v>
      </c>
      <c r="AU74" t="s">
        <v>400</v>
      </c>
      <c r="AV74">
        <v>0</v>
      </c>
      <c r="AW74">
        <v>2</v>
      </c>
      <c r="AX74">
        <v>42559510</v>
      </c>
      <c r="AY74">
        <v>1</v>
      </c>
      <c r="AZ74">
        <v>0</v>
      </c>
      <c r="BA74">
        <v>69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Y74*Source!I71</f>
        <v>0.28634999999999999</v>
      </c>
      <c r="CY74">
        <f>AB74</f>
        <v>323.54000000000002</v>
      </c>
      <c r="CZ74">
        <f>AF74</f>
        <v>31.26</v>
      </c>
      <c r="DA74">
        <f>AJ74</f>
        <v>10.35</v>
      </c>
      <c r="DB74">
        <v>0</v>
      </c>
    </row>
    <row r="75" spans="1:106" x14ac:dyDescent="0.2">
      <c r="A75">
        <f>ROW(Source!A71)</f>
        <v>71</v>
      </c>
      <c r="B75">
        <v>42559044</v>
      </c>
      <c r="C75">
        <v>42559495</v>
      </c>
      <c r="D75">
        <v>38767224</v>
      </c>
      <c r="E75">
        <v>1</v>
      </c>
      <c r="F75">
        <v>1</v>
      </c>
      <c r="G75">
        <v>1</v>
      </c>
      <c r="H75">
        <v>2</v>
      </c>
      <c r="I75" t="s">
        <v>164</v>
      </c>
      <c r="J75" t="s">
        <v>165</v>
      </c>
      <c r="K75" t="s">
        <v>166</v>
      </c>
      <c r="L75">
        <v>1368</v>
      </c>
      <c r="N75">
        <v>1011</v>
      </c>
      <c r="O75" t="s">
        <v>35</v>
      </c>
      <c r="P75" t="s">
        <v>35</v>
      </c>
      <c r="Q75">
        <v>1</v>
      </c>
      <c r="W75">
        <v>0</v>
      </c>
      <c r="X75">
        <v>1314032473</v>
      </c>
      <c r="Y75">
        <v>2.3400000000000003</v>
      </c>
      <c r="AA75">
        <v>0</v>
      </c>
      <c r="AB75">
        <v>243.29</v>
      </c>
      <c r="AC75">
        <v>238.52</v>
      </c>
      <c r="AD75">
        <v>0</v>
      </c>
      <c r="AE75">
        <v>0</v>
      </c>
      <c r="AF75">
        <v>12.4</v>
      </c>
      <c r="AG75">
        <v>10.06</v>
      </c>
      <c r="AH75">
        <v>0</v>
      </c>
      <c r="AI75">
        <v>1</v>
      </c>
      <c r="AJ75">
        <v>19.62</v>
      </c>
      <c r="AK75">
        <v>23.71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349</v>
      </c>
      <c r="AT75">
        <v>1.56</v>
      </c>
      <c r="AU75" t="s">
        <v>400</v>
      </c>
      <c r="AV75">
        <v>0</v>
      </c>
      <c r="AW75">
        <v>2</v>
      </c>
      <c r="AX75">
        <v>42559511</v>
      </c>
      <c r="AY75">
        <v>1</v>
      </c>
      <c r="AZ75">
        <v>0</v>
      </c>
      <c r="BA75">
        <v>70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Y75*Source!I71</f>
        <v>0.19422000000000003</v>
      </c>
      <c r="CY75">
        <f>AB75</f>
        <v>243.29</v>
      </c>
      <c r="CZ75">
        <f>AF75</f>
        <v>12.4</v>
      </c>
      <c r="DA75">
        <f>AJ75</f>
        <v>19.62</v>
      </c>
      <c r="DB75">
        <v>0</v>
      </c>
    </row>
    <row r="76" spans="1:106" x14ac:dyDescent="0.2">
      <c r="A76">
        <f>ROW(Source!A71)</f>
        <v>71</v>
      </c>
      <c r="B76">
        <v>42559044</v>
      </c>
      <c r="C76">
        <v>42559495</v>
      </c>
      <c r="D76">
        <v>38768996</v>
      </c>
      <c r="E76">
        <v>1</v>
      </c>
      <c r="F76">
        <v>1</v>
      </c>
      <c r="G76">
        <v>1</v>
      </c>
      <c r="H76">
        <v>2</v>
      </c>
      <c r="I76" t="s">
        <v>42</v>
      </c>
      <c r="J76" t="s">
        <v>69</v>
      </c>
      <c r="K76" t="s">
        <v>44</v>
      </c>
      <c r="L76">
        <v>1368</v>
      </c>
      <c r="N76">
        <v>1011</v>
      </c>
      <c r="O76" t="s">
        <v>35</v>
      </c>
      <c r="P76" t="s">
        <v>35</v>
      </c>
      <c r="Q76">
        <v>1</v>
      </c>
      <c r="W76">
        <v>0</v>
      </c>
      <c r="X76">
        <v>458544584</v>
      </c>
      <c r="Y76">
        <v>0.42000000000000004</v>
      </c>
      <c r="AA76">
        <v>0</v>
      </c>
      <c r="AB76">
        <v>740.07</v>
      </c>
      <c r="AC76">
        <v>275.04000000000002</v>
      </c>
      <c r="AD76">
        <v>0</v>
      </c>
      <c r="AE76">
        <v>0</v>
      </c>
      <c r="AF76">
        <v>87.17</v>
      </c>
      <c r="AG76">
        <v>11.6</v>
      </c>
      <c r="AH76">
        <v>0</v>
      </c>
      <c r="AI76">
        <v>1</v>
      </c>
      <c r="AJ76">
        <v>8.49</v>
      </c>
      <c r="AK76">
        <v>23.71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349</v>
      </c>
      <c r="AT76">
        <v>0.28000000000000003</v>
      </c>
      <c r="AU76" t="s">
        <v>400</v>
      </c>
      <c r="AV76">
        <v>0</v>
      </c>
      <c r="AW76">
        <v>2</v>
      </c>
      <c r="AX76">
        <v>42559512</v>
      </c>
      <c r="AY76">
        <v>1</v>
      </c>
      <c r="AZ76">
        <v>0</v>
      </c>
      <c r="BA76">
        <v>71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Y76*Source!I71</f>
        <v>3.4860000000000002E-2</v>
      </c>
      <c r="CY76">
        <f>AB76</f>
        <v>740.07</v>
      </c>
      <c r="CZ76">
        <f>AF76</f>
        <v>87.17</v>
      </c>
      <c r="DA76">
        <f>AJ76</f>
        <v>8.49</v>
      </c>
      <c r="DB76">
        <v>0</v>
      </c>
    </row>
    <row r="77" spans="1:106" x14ac:dyDescent="0.2">
      <c r="A77">
        <f>ROW(Source!A71)</f>
        <v>71</v>
      </c>
      <c r="B77">
        <v>42559044</v>
      </c>
      <c r="C77">
        <v>42559495</v>
      </c>
      <c r="D77">
        <v>38704116</v>
      </c>
      <c r="E77">
        <v>1</v>
      </c>
      <c r="F77">
        <v>1</v>
      </c>
      <c r="G77">
        <v>1</v>
      </c>
      <c r="H77">
        <v>3</v>
      </c>
      <c r="I77" t="s">
        <v>167</v>
      </c>
      <c r="J77" t="s">
        <v>168</v>
      </c>
      <c r="K77" t="s">
        <v>169</v>
      </c>
      <c r="L77">
        <v>1327</v>
      </c>
      <c r="N77">
        <v>1005</v>
      </c>
      <c r="O77" t="s">
        <v>408</v>
      </c>
      <c r="P77" t="s">
        <v>408</v>
      </c>
      <c r="Q77">
        <v>1</v>
      </c>
      <c r="W77">
        <v>0</v>
      </c>
      <c r="X77">
        <v>-231062183</v>
      </c>
      <c r="Y77">
        <v>102</v>
      </c>
      <c r="AA77">
        <v>365.43</v>
      </c>
      <c r="AB77">
        <v>0</v>
      </c>
      <c r="AC77">
        <v>0</v>
      </c>
      <c r="AD77">
        <v>0</v>
      </c>
      <c r="AE77">
        <v>82.49</v>
      </c>
      <c r="AF77">
        <v>0</v>
      </c>
      <c r="AG77">
        <v>0</v>
      </c>
      <c r="AH77">
        <v>0</v>
      </c>
      <c r="AI77">
        <v>4.43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349</v>
      </c>
      <c r="AT77">
        <v>102</v>
      </c>
      <c r="AU77" t="s">
        <v>349</v>
      </c>
      <c r="AV77">
        <v>0</v>
      </c>
      <c r="AW77">
        <v>2</v>
      </c>
      <c r="AX77">
        <v>42559513</v>
      </c>
      <c r="AY77">
        <v>1</v>
      </c>
      <c r="AZ77">
        <v>0</v>
      </c>
      <c r="BA77">
        <v>72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Y77*Source!I71</f>
        <v>8.4660000000000011</v>
      </c>
      <c r="CY77">
        <f>AA77</f>
        <v>365.43</v>
      </c>
      <c r="CZ77">
        <f>AE77</f>
        <v>82.49</v>
      </c>
      <c r="DA77">
        <f>AI77</f>
        <v>4.43</v>
      </c>
      <c r="DB77">
        <v>0</v>
      </c>
    </row>
    <row r="78" spans="1:106" x14ac:dyDescent="0.2">
      <c r="A78">
        <f>ROW(Source!A71)</f>
        <v>71</v>
      </c>
      <c r="B78">
        <v>42559044</v>
      </c>
      <c r="C78">
        <v>42559495</v>
      </c>
      <c r="D78">
        <v>38701883</v>
      </c>
      <c r="E78">
        <v>1</v>
      </c>
      <c r="F78">
        <v>1</v>
      </c>
      <c r="G78">
        <v>1</v>
      </c>
      <c r="H78">
        <v>3</v>
      </c>
      <c r="I78" t="s">
        <v>59</v>
      </c>
      <c r="J78" t="s">
        <v>79</v>
      </c>
      <c r="K78" t="s">
        <v>61</v>
      </c>
      <c r="L78">
        <v>1346</v>
      </c>
      <c r="N78">
        <v>1009</v>
      </c>
      <c r="O78" t="s">
        <v>62</v>
      </c>
      <c r="P78" t="s">
        <v>62</v>
      </c>
      <c r="Q78">
        <v>1</v>
      </c>
      <c r="W78">
        <v>0</v>
      </c>
      <c r="X78">
        <v>-1570619850</v>
      </c>
      <c r="Y78">
        <v>0.5</v>
      </c>
      <c r="AA78">
        <v>45.27</v>
      </c>
      <c r="AB78">
        <v>0</v>
      </c>
      <c r="AC78">
        <v>0</v>
      </c>
      <c r="AD78">
        <v>0</v>
      </c>
      <c r="AE78">
        <v>1.81</v>
      </c>
      <c r="AF78">
        <v>0</v>
      </c>
      <c r="AG78">
        <v>0</v>
      </c>
      <c r="AH78">
        <v>0</v>
      </c>
      <c r="AI78">
        <v>25.01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349</v>
      </c>
      <c r="AT78">
        <v>0.5</v>
      </c>
      <c r="AU78" t="s">
        <v>349</v>
      </c>
      <c r="AV78">
        <v>0</v>
      </c>
      <c r="AW78">
        <v>2</v>
      </c>
      <c r="AX78">
        <v>42559514</v>
      </c>
      <c r="AY78">
        <v>1</v>
      </c>
      <c r="AZ78">
        <v>0</v>
      </c>
      <c r="BA78">
        <v>73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Y78*Source!I71</f>
        <v>4.1500000000000002E-2</v>
      </c>
      <c r="CY78">
        <f>AA78</f>
        <v>45.27</v>
      </c>
      <c r="CZ78">
        <f>AE78</f>
        <v>1.81</v>
      </c>
      <c r="DA78">
        <f>AI78</f>
        <v>25.01</v>
      </c>
      <c r="DB78">
        <v>0</v>
      </c>
    </row>
    <row r="79" spans="1:106" x14ac:dyDescent="0.2">
      <c r="A79">
        <f>ROW(Source!A71)</f>
        <v>71</v>
      </c>
      <c r="B79">
        <v>42559044</v>
      </c>
      <c r="C79">
        <v>42559495</v>
      </c>
      <c r="D79">
        <v>38703528</v>
      </c>
      <c r="E79">
        <v>1</v>
      </c>
      <c r="F79">
        <v>1</v>
      </c>
      <c r="G79">
        <v>1</v>
      </c>
      <c r="H79">
        <v>3</v>
      </c>
      <c r="I79" t="s">
        <v>170</v>
      </c>
      <c r="J79" t="s">
        <v>171</v>
      </c>
      <c r="K79" t="s">
        <v>172</v>
      </c>
      <c r="L79">
        <v>1346</v>
      </c>
      <c r="N79">
        <v>1009</v>
      </c>
      <c r="O79" t="s">
        <v>62</v>
      </c>
      <c r="P79" t="s">
        <v>62</v>
      </c>
      <c r="Q79">
        <v>1</v>
      </c>
      <c r="W79">
        <v>0</v>
      </c>
      <c r="X79">
        <v>-870589468</v>
      </c>
      <c r="Y79">
        <v>450</v>
      </c>
      <c r="AA79">
        <v>7.19</v>
      </c>
      <c r="AB79">
        <v>0</v>
      </c>
      <c r="AC79">
        <v>0</v>
      </c>
      <c r="AD79">
        <v>0</v>
      </c>
      <c r="AE79">
        <v>1.37</v>
      </c>
      <c r="AF79">
        <v>0</v>
      </c>
      <c r="AG79">
        <v>0</v>
      </c>
      <c r="AH79">
        <v>0</v>
      </c>
      <c r="AI79">
        <v>5.25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349</v>
      </c>
      <c r="AT79">
        <v>450</v>
      </c>
      <c r="AU79" t="s">
        <v>349</v>
      </c>
      <c r="AV79">
        <v>0</v>
      </c>
      <c r="AW79">
        <v>2</v>
      </c>
      <c r="AX79">
        <v>42559515</v>
      </c>
      <c r="AY79">
        <v>1</v>
      </c>
      <c r="AZ79">
        <v>0</v>
      </c>
      <c r="BA79">
        <v>74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Y79*Source!I71</f>
        <v>37.35</v>
      </c>
      <c r="CY79">
        <f>AA79</f>
        <v>7.19</v>
      </c>
      <c r="CZ79">
        <f>AE79</f>
        <v>1.37</v>
      </c>
      <c r="DA79">
        <f>AI79</f>
        <v>5.25</v>
      </c>
      <c r="DB79">
        <v>0</v>
      </c>
    </row>
    <row r="80" spans="1:106" x14ac:dyDescent="0.2">
      <c r="A80">
        <f>ROW(Source!A71)</f>
        <v>71</v>
      </c>
      <c r="B80">
        <v>42559044</v>
      </c>
      <c r="C80">
        <v>42559495</v>
      </c>
      <c r="D80">
        <v>38701946</v>
      </c>
      <c r="E80">
        <v>1</v>
      </c>
      <c r="F80">
        <v>1</v>
      </c>
      <c r="G80">
        <v>1</v>
      </c>
      <c r="H80">
        <v>3</v>
      </c>
      <c r="I80" t="s">
        <v>173</v>
      </c>
      <c r="J80" t="s">
        <v>174</v>
      </c>
      <c r="K80" t="s">
        <v>175</v>
      </c>
      <c r="L80">
        <v>1348</v>
      </c>
      <c r="N80">
        <v>1009</v>
      </c>
      <c r="O80" t="s">
        <v>594</v>
      </c>
      <c r="P80" t="s">
        <v>594</v>
      </c>
      <c r="Q80">
        <v>1000</v>
      </c>
      <c r="W80">
        <v>0</v>
      </c>
      <c r="X80">
        <v>362594991</v>
      </c>
      <c r="Y80">
        <v>0.05</v>
      </c>
      <c r="AA80">
        <v>34361.11</v>
      </c>
      <c r="AB80">
        <v>0</v>
      </c>
      <c r="AC80">
        <v>0</v>
      </c>
      <c r="AD80">
        <v>0</v>
      </c>
      <c r="AE80">
        <v>6532.53</v>
      </c>
      <c r="AF80">
        <v>0</v>
      </c>
      <c r="AG80">
        <v>0</v>
      </c>
      <c r="AH80">
        <v>0</v>
      </c>
      <c r="AI80">
        <v>5.26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349</v>
      </c>
      <c r="AT80">
        <v>0.05</v>
      </c>
      <c r="AU80" t="s">
        <v>349</v>
      </c>
      <c r="AV80">
        <v>0</v>
      </c>
      <c r="AW80">
        <v>2</v>
      </c>
      <c r="AX80">
        <v>42559516</v>
      </c>
      <c r="AY80">
        <v>1</v>
      </c>
      <c r="AZ80">
        <v>0</v>
      </c>
      <c r="BA80">
        <v>75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Y80*Source!I71</f>
        <v>4.15E-3</v>
      </c>
      <c r="CY80">
        <f>AA80</f>
        <v>34361.11</v>
      </c>
      <c r="CZ80">
        <f>AE80</f>
        <v>6532.53</v>
      </c>
      <c r="DA80">
        <f>AI80</f>
        <v>5.26</v>
      </c>
      <c r="DB80">
        <v>0</v>
      </c>
    </row>
    <row r="81" spans="1:106" x14ac:dyDescent="0.2">
      <c r="A81">
        <f>ROW(Source!A71)</f>
        <v>71</v>
      </c>
      <c r="B81">
        <v>42559044</v>
      </c>
      <c r="C81">
        <v>42559495</v>
      </c>
      <c r="D81">
        <v>38744123</v>
      </c>
      <c r="E81">
        <v>1</v>
      </c>
      <c r="F81">
        <v>1</v>
      </c>
      <c r="G81">
        <v>1</v>
      </c>
      <c r="H81">
        <v>3</v>
      </c>
      <c r="I81" t="s">
        <v>160</v>
      </c>
      <c r="J81" t="s">
        <v>161</v>
      </c>
      <c r="K81" t="s">
        <v>162</v>
      </c>
      <c r="L81">
        <v>1339</v>
      </c>
      <c r="N81">
        <v>1007</v>
      </c>
      <c r="O81" t="s">
        <v>83</v>
      </c>
      <c r="P81" t="s">
        <v>83</v>
      </c>
      <c r="Q81">
        <v>1</v>
      </c>
      <c r="W81">
        <v>0</v>
      </c>
      <c r="X81">
        <v>693153122</v>
      </c>
      <c r="Y81">
        <v>0.1</v>
      </c>
      <c r="AA81">
        <v>14.54</v>
      </c>
      <c r="AB81">
        <v>0</v>
      </c>
      <c r="AC81">
        <v>0</v>
      </c>
      <c r="AD81">
        <v>0</v>
      </c>
      <c r="AE81">
        <v>2.44</v>
      </c>
      <c r="AF81">
        <v>0</v>
      </c>
      <c r="AG81">
        <v>0</v>
      </c>
      <c r="AH81">
        <v>0</v>
      </c>
      <c r="AI81">
        <v>5.96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349</v>
      </c>
      <c r="AT81">
        <v>0.1</v>
      </c>
      <c r="AU81" t="s">
        <v>349</v>
      </c>
      <c r="AV81">
        <v>0</v>
      </c>
      <c r="AW81">
        <v>2</v>
      </c>
      <c r="AX81">
        <v>42559517</v>
      </c>
      <c r="AY81">
        <v>1</v>
      </c>
      <c r="AZ81">
        <v>0</v>
      </c>
      <c r="BA81">
        <v>76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Y81*Source!I71</f>
        <v>8.3000000000000001E-3</v>
      </c>
      <c r="CY81">
        <f>AA81</f>
        <v>14.54</v>
      </c>
      <c r="CZ81">
        <f>AE81</f>
        <v>2.44</v>
      </c>
      <c r="DA81">
        <f>AI81</f>
        <v>5.96</v>
      </c>
      <c r="DB81">
        <v>0</v>
      </c>
    </row>
    <row r="82" spans="1:106" x14ac:dyDescent="0.2">
      <c r="A82">
        <f>ROW(Source!A72)</f>
        <v>72</v>
      </c>
      <c r="B82">
        <v>42559044</v>
      </c>
      <c r="C82">
        <v>42559518</v>
      </c>
      <c r="D82">
        <v>18406785</v>
      </c>
      <c r="E82">
        <v>1</v>
      </c>
      <c r="F82">
        <v>1</v>
      </c>
      <c r="G82">
        <v>1</v>
      </c>
      <c r="H82">
        <v>1</v>
      </c>
      <c r="I82" t="s">
        <v>51</v>
      </c>
      <c r="J82" t="s">
        <v>349</v>
      </c>
      <c r="K82" t="s">
        <v>52</v>
      </c>
      <c r="L82">
        <v>1369</v>
      </c>
      <c r="N82">
        <v>1013</v>
      </c>
      <c r="O82" t="s">
        <v>29</v>
      </c>
      <c r="P82" t="s">
        <v>29</v>
      </c>
      <c r="Q82">
        <v>1</v>
      </c>
      <c r="W82">
        <v>0</v>
      </c>
      <c r="X82">
        <v>645971194</v>
      </c>
      <c r="Y82">
        <v>129.91999999999999</v>
      </c>
      <c r="AA82">
        <v>0</v>
      </c>
      <c r="AB82">
        <v>0</v>
      </c>
      <c r="AC82">
        <v>0</v>
      </c>
      <c r="AD82">
        <v>8.86</v>
      </c>
      <c r="AE82">
        <v>0</v>
      </c>
      <c r="AF82">
        <v>0</v>
      </c>
      <c r="AG82">
        <v>0</v>
      </c>
      <c r="AH82">
        <v>8.86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349</v>
      </c>
      <c r="AT82">
        <v>129.91999999999999</v>
      </c>
      <c r="AU82" t="s">
        <v>349</v>
      </c>
      <c r="AV82">
        <v>1</v>
      </c>
      <c r="AW82">
        <v>2</v>
      </c>
      <c r="AX82">
        <v>42559524</v>
      </c>
      <c r="AY82">
        <v>1</v>
      </c>
      <c r="AZ82">
        <v>0</v>
      </c>
      <c r="BA82">
        <v>77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Y82*Source!I72</f>
        <v>57.164799999999993</v>
      </c>
      <c r="CY82">
        <f>AD82</f>
        <v>8.86</v>
      </c>
      <c r="CZ82">
        <f>AH82</f>
        <v>8.86</v>
      </c>
      <c r="DA82">
        <f>AL82</f>
        <v>1</v>
      </c>
      <c r="DB82">
        <v>0</v>
      </c>
    </row>
    <row r="83" spans="1:106" x14ac:dyDescent="0.2">
      <c r="A83">
        <f>ROW(Source!A72)</f>
        <v>72</v>
      </c>
      <c r="B83">
        <v>42559044</v>
      </c>
      <c r="C83">
        <v>42559518</v>
      </c>
      <c r="D83">
        <v>121548</v>
      </c>
      <c r="E83">
        <v>1</v>
      </c>
      <c r="F83">
        <v>1</v>
      </c>
      <c r="G83">
        <v>1</v>
      </c>
      <c r="H83">
        <v>1</v>
      </c>
      <c r="I83" t="s">
        <v>374</v>
      </c>
      <c r="J83" t="s">
        <v>349</v>
      </c>
      <c r="K83" t="s">
        <v>30</v>
      </c>
      <c r="L83">
        <v>608254</v>
      </c>
      <c r="N83">
        <v>1013</v>
      </c>
      <c r="O83" t="s">
        <v>31</v>
      </c>
      <c r="P83" t="s">
        <v>31</v>
      </c>
      <c r="Q83">
        <v>1</v>
      </c>
      <c r="W83">
        <v>0</v>
      </c>
      <c r="X83">
        <v>-185737400</v>
      </c>
      <c r="Y83">
        <v>0.67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349</v>
      </c>
      <c r="AT83">
        <v>0.67</v>
      </c>
      <c r="AU83" t="s">
        <v>349</v>
      </c>
      <c r="AV83">
        <v>2</v>
      </c>
      <c r="AW83">
        <v>2</v>
      </c>
      <c r="AX83">
        <v>42559525</v>
      </c>
      <c r="AY83">
        <v>1</v>
      </c>
      <c r="AZ83">
        <v>0</v>
      </c>
      <c r="BA83">
        <v>78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Y83*Source!I72</f>
        <v>0.29480000000000001</v>
      </c>
      <c r="CY83">
        <f>AD83</f>
        <v>0</v>
      </c>
      <c r="CZ83">
        <f>AH83</f>
        <v>0</v>
      </c>
      <c r="DA83">
        <f>AL83</f>
        <v>1</v>
      </c>
      <c r="DB83">
        <v>0</v>
      </c>
    </row>
    <row r="84" spans="1:106" x14ac:dyDescent="0.2">
      <c r="A84">
        <f>ROW(Source!A72)</f>
        <v>72</v>
      </c>
      <c r="B84">
        <v>42559044</v>
      </c>
      <c r="C84">
        <v>42559518</v>
      </c>
      <c r="D84">
        <v>38766639</v>
      </c>
      <c r="E84">
        <v>1</v>
      </c>
      <c r="F84">
        <v>1</v>
      </c>
      <c r="G84">
        <v>1</v>
      </c>
      <c r="H84">
        <v>2</v>
      </c>
      <c r="I84" t="s">
        <v>53</v>
      </c>
      <c r="J84" t="s">
        <v>68</v>
      </c>
      <c r="K84" t="s">
        <v>55</v>
      </c>
      <c r="L84">
        <v>1368</v>
      </c>
      <c r="N84">
        <v>1011</v>
      </c>
      <c r="O84" t="s">
        <v>35</v>
      </c>
      <c r="P84" t="s">
        <v>35</v>
      </c>
      <c r="Q84">
        <v>1</v>
      </c>
      <c r="W84">
        <v>0</v>
      </c>
      <c r="X84">
        <v>-1302720870</v>
      </c>
      <c r="Y84">
        <v>0.67</v>
      </c>
      <c r="AA84">
        <v>0</v>
      </c>
      <c r="AB84">
        <v>323.54000000000002</v>
      </c>
      <c r="AC84">
        <v>320.08999999999997</v>
      </c>
      <c r="AD84">
        <v>0</v>
      </c>
      <c r="AE84">
        <v>0</v>
      </c>
      <c r="AF84">
        <v>31.26</v>
      </c>
      <c r="AG84">
        <v>13.5</v>
      </c>
      <c r="AH84">
        <v>0</v>
      </c>
      <c r="AI84">
        <v>1</v>
      </c>
      <c r="AJ84">
        <v>10.35</v>
      </c>
      <c r="AK84">
        <v>23.71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349</v>
      </c>
      <c r="AT84">
        <v>0.67</v>
      </c>
      <c r="AU84" t="s">
        <v>349</v>
      </c>
      <c r="AV84">
        <v>0</v>
      </c>
      <c r="AW84">
        <v>2</v>
      </c>
      <c r="AX84">
        <v>42559526</v>
      </c>
      <c r="AY84">
        <v>1</v>
      </c>
      <c r="AZ84">
        <v>0</v>
      </c>
      <c r="BA84">
        <v>79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Y84*Source!I72</f>
        <v>0.29480000000000001</v>
      </c>
      <c r="CY84">
        <f>AB84</f>
        <v>323.54000000000002</v>
      </c>
      <c r="CZ84">
        <f>AF84</f>
        <v>31.26</v>
      </c>
      <c r="DA84">
        <f>AJ84</f>
        <v>10.35</v>
      </c>
      <c r="DB84">
        <v>0</v>
      </c>
    </row>
    <row r="85" spans="1:106" x14ac:dyDescent="0.2">
      <c r="A85">
        <f>ROW(Source!A72)</f>
        <v>72</v>
      </c>
      <c r="B85">
        <v>42559044</v>
      </c>
      <c r="C85">
        <v>42559518</v>
      </c>
      <c r="D85">
        <v>38739299</v>
      </c>
      <c r="E85">
        <v>1</v>
      </c>
      <c r="F85">
        <v>1</v>
      </c>
      <c r="G85">
        <v>1</v>
      </c>
      <c r="H85">
        <v>3</v>
      </c>
      <c r="I85" t="s">
        <v>141</v>
      </c>
      <c r="J85" t="s">
        <v>176</v>
      </c>
      <c r="K85" t="s">
        <v>143</v>
      </c>
      <c r="L85">
        <v>1339</v>
      </c>
      <c r="N85">
        <v>1007</v>
      </c>
      <c r="O85" t="s">
        <v>83</v>
      </c>
      <c r="P85" t="s">
        <v>83</v>
      </c>
      <c r="Q85">
        <v>1</v>
      </c>
      <c r="W85">
        <v>0</v>
      </c>
      <c r="X85">
        <v>1492286678</v>
      </c>
      <c r="Y85">
        <v>2.2000000000000002</v>
      </c>
      <c r="AA85">
        <v>2721.75</v>
      </c>
      <c r="AB85">
        <v>0</v>
      </c>
      <c r="AC85">
        <v>0</v>
      </c>
      <c r="AD85">
        <v>0</v>
      </c>
      <c r="AE85">
        <v>477.5</v>
      </c>
      <c r="AF85">
        <v>0</v>
      </c>
      <c r="AG85">
        <v>0</v>
      </c>
      <c r="AH85">
        <v>0</v>
      </c>
      <c r="AI85">
        <v>5.7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349</v>
      </c>
      <c r="AT85">
        <v>2.2000000000000002</v>
      </c>
      <c r="AU85" t="s">
        <v>349</v>
      </c>
      <c r="AV85">
        <v>0</v>
      </c>
      <c r="AW85">
        <v>2</v>
      </c>
      <c r="AX85">
        <v>42559527</v>
      </c>
      <c r="AY85">
        <v>1</v>
      </c>
      <c r="AZ85">
        <v>0</v>
      </c>
      <c r="BA85">
        <v>80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Y85*Source!I72</f>
        <v>0.96800000000000008</v>
      </c>
      <c r="CY85">
        <f>AA85</f>
        <v>2721.75</v>
      </c>
      <c r="CZ85">
        <f>AE85</f>
        <v>477.5</v>
      </c>
      <c r="DA85">
        <f>AI85</f>
        <v>5.7</v>
      </c>
      <c r="DB85">
        <v>0</v>
      </c>
    </row>
    <row r="86" spans="1:106" x14ac:dyDescent="0.2">
      <c r="A86">
        <f>ROW(Source!A72)</f>
        <v>72</v>
      </c>
      <c r="B86">
        <v>42559044</v>
      </c>
      <c r="C86">
        <v>42559518</v>
      </c>
      <c r="D86">
        <v>38744123</v>
      </c>
      <c r="E86">
        <v>1</v>
      </c>
      <c r="F86">
        <v>1</v>
      </c>
      <c r="G86">
        <v>1</v>
      </c>
      <c r="H86">
        <v>3</v>
      </c>
      <c r="I86" t="s">
        <v>160</v>
      </c>
      <c r="J86" t="s">
        <v>161</v>
      </c>
      <c r="K86" t="s">
        <v>162</v>
      </c>
      <c r="L86">
        <v>1339</v>
      </c>
      <c r="N86">
        <v>1007</v>
      </c>
      <c r="O86" t="s">
        <v>83</v>
      </c>
      <c r="P86" t="s">
        <v>83</v>
      </c>
      <c r="Q86">
        <v>1</v>
      </c>
      <c r="W86">
        <v>0</v>
      </c>
      <c r="X86">
        <v>693153122</v>
      </c>
      <c r="Y86">
        <v>0.35</v>
      </c>
      <c r="AA86">
        <v>14.54</v>
      </c>
      <c r="AB86">
        <v>0</v>
      </c>
      <c r="AC86">
        <v>0</v>
      </c>
      <c r="AD86">
        <v>0</v>
      </c>
      <c r="AE86">
        <v>2.44</v>
      </c>
      <c r="AF86">
        <v>0</v>
      </c>
      <c r="AG86">
        <v>0</v>
      </c>
      <c r="AH86">
        <v>0</v>
      </c>
      <c r="AI86">
        <v>5.96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349</v>
      </c>
      <c r="AT86">
        <v>0.35</v>
      </c>
      <c r="AU86" t="s">
        <v>349</v>
      </c>
      <c r="AV86">
        <v>0</v>
      </c>
      <c r="AW86">
        <v>2</v>
      </c>
      <c r="AX86">
        <v>42559528</v>
      </c>
      <c r="AY86">
        <v>1</v>
      </c>
      <c r="AZ86">
        <v>0</v>
      </c>
      <c r="BA86">
        <v>81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Y86*Source!I72</f>
        <v>0.154</v>
      </c>
      <c r="CY86">
        <f>AA86</f>
        <v>14.54</v>
      </c>
      <c r="CZ86">
        <f>AE86</f>
        <v>2.44</v>
      </c>
      <c r="DA86">
        <f>AI86</f>
        <v>5.96</v>
      </c>
      <c r="DB86">
        <v>0</v>
      </c>
    </row>
    <row r="87" spans="1:106" x14ac:dyDescent="0.2">
      <c r="A87">
        <f>ROW(Source!A73)</f>
        <v>73</v>
      </c>
      <c r="B87">
        <v>42559044</v>
      </c>
      <c r="C87">
        <v>42559530</v>
      </c>
      <c r="D87">
        <v>18409661</v>
      </c>
      <c r="E87">
        <v>1</v>
      </c>
      <c r="F87">
        <v>1</v>
      </c>
      <c r="G87">
        <v>1</v>
      </c>
      <c r="H87">
        <v>1</v>
      </c>
      <c r="I87" t="s">
        <v>177</v>
      </c>
      <c r="J87" t="s">
        <v>349</v>
      </c>
      <c r="K87" t="s">
        <v>178</v>
      </c>
      <c r="L87">
        <v>1369</v>
      </c>
      <c r="N87">
        <v>1013</v>
      </c>
      <c r="O87" t="s">
        <v>29</v>
      </c>
      <c r="P87" t="s">
        <v>29</v>
      </c>
      <c r="Q87">
        <v>1</v>
      </c>
      <c r="W87">
        <v>0</v>
      </c>
      <c r="X87">
        <v>1989723076</v>
      </c>
      <c r="Y87">
        <v>28.07</v>
      </c>
      <c r="AA87">
        <v>0</v>
      </c>
      <c r="AB87">
        <v>0</v>
      </c>
      <c r="AC87">
        <v>0</v>
      </c>
      <c r="AD87">
        <v>8.64</v>
      </c>
      <c r="AE87">
        <v>0</v>
      </c>
      <c r="AF87">
        <v>0</v>
      </c>
      <c r="AG87">
        <v>0</v>
      </c>
      <c r="AH87">
        <v>8.64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349</v>
      </c>
      <c r="AT87">
        <v>28.07</v>
      </c>
      <c r="AU87" t="s">
        <v>349</v>
      </c>
      <c r="AV87">
        <v>1</v>
      </c>
      <c r="AW87">
        <v>2</v>
      </c>
      <c r="AX87">
        <v>42559536</v>
      </c>
      <c r="AY87">
        <v>1</v>
      </c>
      <c r="AZ87">
        <v>0</v>
      </c>
      <c r="BA87">
        <v>83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Y87*Source!I73</f>
        <v>18.526199999999999</v>
      </c>
      <c r="CY87">
        <f>AD87</f>
        <v>8.64</v>
      </c>
      <c r="CZ87">
        <f>AH87</f>
        <v>8.64</v>
      </c>
      <c r="DA87">
        <f>AL87</f>
        <v>1</v>
      </c>
      <c r="DB87">
        <v>0</v>
      </c>
    </row>
    <row r="88" spans="1:106" x14ac:dyDescent="0.2">
      <c r="A88">
        <f>ROW(Source!A73)</f>
        <v>73</v>
      </c>
      <c r="B88">
        <v>42559044</v>
      </c>
      <c r="C88">
        <v>42559530</v>
      </c>
      <c r="D88">
        <v>121548</v>
      </c>
      <c r="E88">
        <v>1</v>
      </c>
      <c r="F88">
        <v>1</v>
      </c>
      <c r="G88">
        <v>1</v>
      </c>
      <c r="H88">
        <v>1</v>
      </c>
      <c r="I88" t="s">
        <v>374</v>
      </c>
      <c r="J88" t="s">
        <v>349</v>
      </c>
      <c r="K88" t="s">
        <v>30</v>
      </c>
      <c r="L88">
        <v>608254</v>
      </c>
      <c r="N88">
        <v>1013</v>
      </c>
      <c r="O88" t="s">
        <v>31</v>
      </c>
      <c r="P88" t="s">
        <v>31</v>
      </c>
      <c r="Q88">
        <v>1</v>
      </c>
      <c r="W88">
        <v>0</v>
      </c>
      <c r="X88">
        <v>-185737400</v>
      </c>
      <c r="Y88">
        <v>0.1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349</v>
      </c>
      <c r="AT88">
        <v>0.1</v>
      </c>
      <c r="AU88" t="s">
        <v>349</v>
      </c>
      <c r="AV88">
        <v>2</v>
      </c>
      <c r="AW88">
        <v>2</v>
      </c>
      <c r="AX88">
        <v>42559537</v>
      </c>
      <c r="AY88">
        <v>1</v>
      </c>
      <c r="AZ88">
        <v>0</v>
      </c>
      <c r="BA88">
        <v>84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Y88*Source!I73</f>
        <v>6.6000000000000003E-2</v>
      </c>
      <c r="CY88">
        <f>AD88</f>
        <v>0</v>
      </c>
      <c r="CZ88">
        <f>AH88</f>
        <v>0</v>
      </c>
      <c r="DA88">
        <f>AL88</f>
        <v>1</v>
      </c>
      <c r="DB88">
        <v>0</v>
      </c>
    </row>
    <row r="89" spans="1:106" x14ac:dyDescent="0.2">
      <c r="A89">
        <f>ROW(Source!A73)</f>
        <v>73</v>
      </c>
      <c r="B89">
        <v>42559044</v>
      </c>
      <c r="C89">
        <v>42559530</v>
      </c>
      <c r="D89">
        <v>38766639</v>
      </c>
      <c r="E89">
        <v>1</v>
      </c>
      <c r="F89">
        <v>1</v>
      </c>
      <c r="G89">
        <v>1</v>
      </c>
      <c r="H89">
        <v>2</v>
      </c>
      <c r="I89" t="s">
        <v>53</v>
      </c>
      <c r="J89" t="s">
        <v>68</v>
      </c>
      <c r="K89" t="s">
        <v>55</v>
      </c>
      <c r="L89">
        <v>1368</v>
      </c>
      <c r="N89">
        <v>1011</v>
      </c>
      <c r="O89" t="s">
        <v>35</v>
      </c>
      <c r="P89" t="s">
        <v>35</v>
      </c>
      <c r="Q89">
        <v>1</v>
      </c>
      <c r="W89">
        <v>0</v>
      </c>
      <c r="X89">
        <v>-1302720870</v>
      </c>
      <c r="Y89">
        <v>0.1</v>
      </c>
      <c r="AA89">
        <v>0</v>
      </c>
      <c r="AB89">
        <v>323.54000000000002</v>
      </c>
      <c r="AC89">
        <v>320.08999999999997</v>
      </c>
      <c r="AD89">
        <v>0</v>
      </c>
      <c r="AE89">
        <v>0</v>
      </c>
      <c r="AF89">
        <v>31.26</v>
      </c>
      <c r="AG89">
        <v>13.5</v>
      </c>
      <c r="AH89">
        <v>0</v>
      </c>
      <c r="AI89">
        <v>1</v>
      </c>
      <c r="AJ89">
        <v>10.35</v>
      </c>
      <c r="AK89">
        <v>23.71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349</v>
      </c>
      <c r="AT89">
        <v>0.1</v>
      </c>
      <c r="AU89" t="s">
        <v>349</v>
      </c>
      <c r="AV89">
        <v>0</v>
      </c>
      <c r="AW89">
        <v>2</v>
      </c>
      <c r="AX89">
        <v>42559538</v>
      </c>
      <c r="AY89">
        <v>1</v>
      </c>
      <c r="AZ89">
        <v>0</v>
      </c>
      <c r="BA89">
        <v>85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Y89*Source!I73</f>
        <v>6.6000000000000003E-2</v>
      </c>
      <c r="CY89">
        <f>AB89</f>
        <v>323.54000000000002</v>
      </c>
      <c r="CZ89">
        <f>AF89</f>
        <v>31.26</v>
      </c>
      <c r="DA89">
        <f>AJ89</f>
        <v>10.35</v>
      </c>
      <c r="DB89">
        <v>0</v>
      </c>
    </row>
    <row r="90" spans="1:106" x14ac:dyDescent="0.2">
      <c r="A90">
        <f>ROW(Source!A73)</f>
        <v>73</v>
      </c>
      <c r="B90">
        <v>42559044</v>
      </c>
      <c r="C90">
        <v>42559530</v>
      </c>
      <c r="D90">
        <v>38739296</v>
      </c>
      <c r="E90">
        <v>1</v>
      </c>
      <c r="F90">
        <v>1</v>
      </c>
      <c r="G90">
        <v>1</v>
      </c>
      <c r="H90">
        <v>3</v>
      </c>
      <c r="I90" t="s">
        <v>138</v>
      </c>
      <c r="J90" t="s">
        <v>179</v>
      </c>
      <c r="K90" t="s">
        <v>140</v>
      </c>
      <c r="L90">
        <v>1339</v>
      </c>
      <c r="N90">
        <v>1007</v>
      </c>
      <c r="O90" t="s">
        <v>83</v>
      </c>
      <c r="P90" t="s">
        <v>83</v>
      </c>
      <c r="Q90">
        <v>1</v>
      </c>
      <c r="W90">
        <v>0</v>
      </c>
      <c r="X90">
        <v>-1951829887</v>
      </c>
      <c r="Y90">
        <v>3.4000000000000002E-2</v>
      </c>
      <c r="AA90">
        <v>3055.55</v>
      </c>
      <c r="AB90">
        <v>0</v>
      </c>
      <c r="AC90">
        <v>0</v>
      </c>
      <c r="AD90">
        <v>0</v>
      </c>
      <c r="AE90">
        <v>517.89</v>
      </c>
      <c r="AF90">
        <v>0</v>
      </c>
      <c r="AG90">
        <v>0</v>
      </c>
      <c r="AH90">
        <v>0</v>
      </c>
      <c r="AI90">
        <v>5.9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349</v>
      </c>
      <c r="AT90">
        <v>3.4000000000000002E-2</v>
      </c>
      <c r="AU90" t="s">
        <v>349</v>
      </c>
      <c r="AV90">
        <v>0</v>
      </c>
      <c r="AW90">
        <v>2</v>
      </c>
      <c r="AX90">
        <v>42559539</v>
      </c>
      <c r="AY90">
        <v>1</v>
      </c>
      <c r="AZ90">
        <v>0</v>
      </c>
      <c r="BA90">
        <v>86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Y90*Source!I73</f>
        <v>2.2440000000000002E-2</v>
      </c>
      <c r="CY90">
        <f>AA90</f>
        <v>3055.55</v>
      </c>
      <c r="CZ90">
        <f>AE90</f>
        <v>517.89</v>
      </c>
      <c r="DA90">
        <f>AI90</f>
        <v>5.9</v>
      </c>
      <c r="DB90">
        <v>0</v>
      </c>
    </row>
    <row r="91" spans="1:106" x14ac:dyDescent="0.2">
      <c r="A91">
        <f>ROW(Source!A73)</f>
        <v>73</v>
      </c>
      <c r="B91">
        <v>42559044</v>
      </c>
      <c r="C91">
        <v>42559530</v>
      </c>
      <c r="D91">
        <v>38744123</v>
      </c>
      <c r="E91">
        <v>1</v>
      </c>
      <c r="F91">
        <v>1</v>
      </c>
      <c r="G91">
        <v>1</v>
      </c>
      <c r="H91">
        <v>3</v>
      </c>
      <c r="I91" t="s">
        <v>160</v>
      </c>
      <c r="J91" t="s">
        <v>161</v>
      </c>
      <c r="K91" t="s">
        <v>162</v>
      </c>
      <c r="L91">
        <v>1339</v>
      </c>
      <c r="N91">
        <v>1007</v>
      </c>
      <c r="O91" t="s">
        <v>83</v>
      </c>
      <c r="P91" t="s">
        <v>83</v>
      </c>
      <c r="Q91">
        <v>1</v>
      </c>
      <c r="W91">
        <v>0</v>
      </c>
      <c r="X91">
        <v>693153122</v>
      </c>
      <c r="Y91">
        <v>0.01</v>
      </c>
      <c r="AA91">
        <v>14.54</v>
      </c>
      <c r="AB91">
        <v>0</v>
      </c>
      <c r="AC91">
        <v>0</v>
      </c>
      <c r="AD91">
        <v>0</v>
      </c>
      <c r="AE91">
        <v>2.44</v>
      </c>
      <c r="AF91">
        <v>0</v>
      </c>
      <c r="AG91">
        <v>0</v>
      </c>
      <c r="AH91">
        <v>0</v>
      </c>
      <c r="AI91">
        <v>5.96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349</v>
      </c>
      <c r="AT91">
        <v>0.01</v>
      </c>
      <c r="AU91" t="s">
        <v>349</v>
      </c>
      <c r="AV91">
        <v>0</v>
      </c>
      <c r="AW91">
        <v>2</v>
      </c>
      <c r="AX91">
        <v>42559540</v>
      </c>
      <c r="AY91">
        <v>1</v>
      </c>
      <c r="AZ91">
        <v>0</v>
      </c>
      <c r="BA91">
        <v>87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Y91*Source!I73</f>
        <v>6.6000000000000008E-3</v>
      </c>
      <c r="CY91">
        <f>AA91</f>
        <v>14.54</v>
      </c>
      <c r="CZ91">
        <f>AE91</f>
        <v>2.44</v>
      </c>
      <c r="DA91">
        <f>AI91</f>
        <v>5.96</v>
      </c>
      <c r="DB91">
        <v>0</v>
      </c>
    </row>
    <row r="92" spans="1:106" x14ac:dyDescent="0.2">
      <c r="A92">
        <f>ROW(Source!A74)</f>
        <v>74</v>
      </c>
      <c r="B92">
        <v>42559044</v>
      </c>
      <c r="C92">
        <v>42559541</v>
      </c>
      <c r="D92">
        <v>18410171</v>
      </c>
      <c r="E92">
        <v>1</v>
      </c>
      <c r="F92">
        <v>1</v>
      </c>
      <c r="G92">
        <v>1</v>
      </c>
      <c r="H92">
        <v>1</v>
      </c>
      <c r="I92" t="s">
        <v>180</v>
      </c>
      <c r="J92" t="s">
        <v>349</v>
      </c>
      <c r="K92" t="s">
        <v>181</v>
      </c>
      <c r="L92">
        <v>1369</v>
      </c>
      <c r="N92">
        <v>1013</v>
      </c>
      <c r="O92" t="s">
        <v>29</v>
      </c>
      <c r="P92" t="s">
        <v>29</v>
      </c>
      <c r="Q92">
        <v>1</v>
      </c>
      <c r="W92">
        <v>0</v>
      </c>
      <c r="X92">
        <v>1151098980</v>
      </c>
      <c r="Y92">
        <v>74.381999999999991</v>
      </c>
      <c r="AA92">
        <v>0</v>
      </c>
      <c r="AB92">
        <v>0</v>
      </c>
      <c r="AC92">
        <v>0</v>
      </c>
      <c r="AD92">
        <v>8.9700000000000006</v>
      </c>
      <c r="AE92">
        <v>0</v>
      </c>
      <c r="AF92">
        <v>0</v>
      </c>
      <c r="AG92">
        <v>0</v>
      </c>
      <c r="AH92">
        <v>8.9700000000000006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349</v>
      </c>
      <c r="AT92">
        <v>53.9</v>
      </c>
      <c r="AU92" t="s">
        <v>401</v>
      </c>
      <c r="AV92">
        <v>1</v>
      </c>
      <c r="AW92">
        <v>2</v>
      </c>
      <c r="AX92">
        <v>42559550</v>
      </c>
      <c r="AY92">
        <v>1</v>
      </c>
      <c r="AZ92">
        <v>0</v>
      </c>
      <c r="BA92">
        <v>88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Y92*Source!I74</f>
        <v>21.570779999999996</v>
      </c>
      <c r="CY92">
        <f>AD92</f>
        <v>8.9700000000000006</v>
      </c>
      <c r="CZ92">
        <f>AH92</f>
        <v>8.9700000000000006</v>
      </c>
      <c r="DA92">
        <f>AL92</f>
        <v>1</v>
      </c>
      <c r="DB92">
        <v>0</v>
      </c>
    </row>
    <row r="93" spans="1:106" x14ac:dyDescent="0.2">
      <c r="A93">
        <f>ROW(Source!A74)</f>
        <v>74</v>
      </c>
      <c r="B93">
        <v>42559044</v>
      </c>
      <c r="C93">
        <v>42559541</v>
      </c>
      <c r="D93">
        <v>121548</v>
      </c>
      <c r="E93">
        <v>1</v>
      </c>
      <c r="F93">
        <v>1</v>
      </c>
      <c r="G93">
        <v>1</v>
      </c>
      <c r="H93">
        <v>1</v>
      </c>
      <c r="I93" t="s">
        <v>374</v>
      </c>
      <c r="J93" t="s">
        <v>349</v>
      </c>
      <c r="K93" t="s">
        <v>30</v>
      </c>
      <c r="L93">
        <v>608254</v>
      </c>
      <c r="N93">
        <v>1013</v>
      </c>
      <c r="O93" t="s">
        <v>31</v>
      </c>
      <c r="P93" t="s">
        <v>31</v>
      </c>
      <c r="Q93">
        <v>1</v>
      </c>
      <c r="W93">
        <v>0</v>
      </c>
      <c r="X93">
        <v>-185737400</v>
      </c>
      <c r="Y93">
        <v>0.03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349</v>
      </c>
      <c r="AT93">
        <v>0.02</v>
      </c>
      <c r="AU93" t="s">
        <v>400</v>
      </c>
      <c r="AV93">
        <v>2</v>
      </c>
      <c r="AW93">
        <v>2</v>
      </c>
      <c r="AX93">
        <v>42559551</v>
      </c>
      <c r="AY93">
        <v>1</v>
      </c>
      <c r="AZ93">
        <v>0</v>
      </c>
      <c r="BA93">
        <v>89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Y93*Source!I74</f>
        <v>8.6999999999999994E-3</v>
      </c>
      <c r="CY93">
        <f>AD93</f>
        <v>0</v>
      </c>
      <c r="CZ93">
        <f>AH93</f>
        <v>0</v>
      </c>
      <c r="DA93">
        <f>AL93</f>
        <v>1</v>
      </c>
      <c r="DB93">
        <v>0</v>
      </c>
    </row>
    <row r="94" spans="1:106" x14ac:dyDescent="0.2">
      <c r="A94">
        <f>ROW(Source!A74)</f>
        <v>74</v>
      </c>
      <c r="B94">
        <v>42559044</v>
      </c>
      <c r="C94">
        <v>42559541</v>
      </c>
      <c r="D94">
        <v>38766639</v>
      </c>
      <c r="E94">
        <v>1</v>
      </c>
      <c r="F94">
        <v>1</v>
      </c>
      <c r="G94">
        <v>1</v>
      </c>
      <c r="H94">
        <v>2</v>
      </c>
      <c r="I94" t="s">
        <v>53</v>
      </c>
      <c r="J94" t="s">
        <v>54</v>
      </c>
      <c r="K94" t="s">
        <v>55</v>
      </c>
      <c r="L94">
        <v>1368</v>
      </c>
      <c r="N94">
        <v>1011</v>
      </c>
      <c r="O94" t="s">
        <v>35</v>
      </c>
      <c r="P94" t="s">
        <v>35</v>
      </c>
      <c r="Q94">
        <v>1</v>
      </c>
      <c r="W94">
        <v>0</v>
      </c>
      <c r="X94">
        <v>344519037</v>
      </c>
      <c r="Y94">
        <v>0.03</v>
      </c>
      <c r="AA94">
        <v>0</v>
      </c>
      <c r="AB94">
        <v>323.54000000000002</v>
      </c>
      <c r="AC94">
        <v>320.08999999999997</v>
      </c>
      <c r="AD94">
        <v>0</v>
      </c>
      <c r="AE94">
        <v>0</v>
      </c>
      <c r="AF94">
        <v>31.26</v>
      </c>
      <c r="AG94">
        <v>13.5</v>
      </c>
      <c r="AH94">
        <v>0</v>
      </c>
      <c r="AI94">
        <v>1</v>
      </c>
      <c r="AJ94">
        <v>10.35</v>
      </c>
      <c r="AK94">
        <v>23.71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349</v>
      </c>
      <c r="AT94">
        <v>0.02</v>
      </c>
      <c r="AU94" t="s">
        <v>400</v>
      </c>
      <c r="AV94">
        <v>0</v>
      </c>
      <c r="AW94">
        <v>2</v>
      </c>
      <c r="AX94">
        <v>42559552</v>
      </c>
      <c r="AY94">
        <v>1</v>
      </c>
      <c r="AZ94">
        <v>0</v>
      </c>
      <c r="BA94">
        <v>90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Y94*Source!I74</f>
        <v>8.6999999999999994E-3</v>
      </c>
      <c r="CY94">
        <f>AB94</f>
        <v>323.54000000000002</v>
      </c>
      <c r="CZ94">
        <f>AF94</f>
        <v>31.26</v>
      </c>
      <c r="DA94">
        <f>AJ94</f>
        <v>10.35</v>
      </c>
      <c r="DB94">
        <v>0</v>
      </c>
    </row>
    <row r="95" spans="1:106" x14ac:dyDescent="0.2">
      <c r="A95">
        <f>ROW(Source!A74)</f>
        <v>74</v>
      </c>
      <c r="B95">
        <v>42559044</v>
      </c>
      <c r="C95">
        <v>42559541</v>
      </c>
      <c r="D95">
        <v>38768996</v>
      </c>
      <c r="E95">
        <v>1</v>
      </c>
      <c r="F95">
        <v>1</v>
      </c>
      <c r="G95">
        <v>1</v>
      </c>
      <c r="H95">
        <v>2</v>
      </c>
      <c r="I95" t="s">
        <v>42</v>
      </c>
      <c r="J95" t="s">
        <v>43</v>
      </c>
      <c r="K95" t="s">
        <v>44</v>
      </c>
      <c r="L95">
        <v>1368</v>
      </c>
      <c r="N95">
        <v>1011</v>
      </c>
      <c r="O95" t="s">
        <v>35</v>
      </c>
      <c r="P95" t="s">
        <v>35</v>
      </c>
      <c r="Q95">
        <v>1</v>
      </c>
      <c r="W95">
        <v>0</v>
      </c>
      <c r="X95">
        <v>1230759911</v>
      </c>
      <c r="Y95">
        <v>0.24</v>
      </c>
      <c r="AA95">
        <v>0</v>
      </c>
      <c r="AB95">
        <v>740.07</v>
      </c>
      <c r="AC95">
        <v>275.04000000000002</v>
      </c>
      <c r="AD95">
        <v>0</v>
      </c>
      <c r="AE95">
        <v>0</v>
      </c>
      <c r="AF95">
        <v>87.17</v>
      </c>
      <c r="AG95">
        <v>11.6</v>
      </c>
      <c r="AH95">
        <v>0</v>
      </c>
      <c r="AI95">
        <v>1</v>
      </c>
      <c r="AJ95">
        <v>8.49</v>
      </c>
      <c r="AK95">
        <v>23.71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349</v>
      </c>
      <c r="AT95">
        <v>0.16</v>
      </c>
      <c r="AU95" t="s">
        <v>400</v>
      </c>
      <c r="AV95">
        <v>0</v>
      </c>
      <c r="AW95">
        <v>2</v>
      </c>
      <c r="AX95">
        <v>42559553</v>
      </c>
      <c r="AY95">
        <v>1</v>
      </c>
      <c r="AZ95">
        <v>0</v>
      </c>
      <c r="BA95">
        <v>91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Y95*Source!I74</f>
        <v>6.9599999999999995E-2</v>
      </c>
      <c r="CY95">
        <f>AB95</f>
        <v>740.07</v>
      </c>
      <c r="CZ95">
        <f>AF95</f>
        <v>87.17</v>
      </c>
      <c r="DA95">
        <f>AJ95</f>
        <v>8.49</v>
      </c>
      <c r="DB95">
        <v>0</v>
      </c>
    </row>
    <row r="96" spans="1:106" x14ac:dyDescent="0.2">
      <c r="A96">
        <f>ROW(Source!A74)</f>
        <v>74</v>
      </c>
      <c r="B96">
        <v>42559044</v>
      </c>
      <c r="C96">
        <v>42559541</v>
      </c>
      <c r="D96">
        <v>38701862</v>
      </c>
      <c r="E96">
        <v>1</v>
      </c>
      <c r="F96">
        <v>1</v>
      </c>
      <c r="G96">
        <v>1</v>
      </c>
      <c r="H96">
        <v>3</v>
      </c>
      <c r="I96" t="s">
        <v>182</v>
      </c>
      <c r="J96" t="s">
        <v>183</v>
      </c>
      <c r="K96" t="s">
        <v>184</v>
      </c>
      <c r="L96">
        <v>1327</v>
      </c>
      <c r="N96">
        <v>1005</v>
      </c>
      <c r="O96" t="s">
        <v>408</v>
      </c>
      <c r="P96" t="s">
        <v>408</v>
      </c>
      <c r="Q96">
        <v>1</v>
      </c>
      <c r="W96">
        <v>0</v>
      </c>
      <c r="X96">
        <v>-1827594923</v>
      </c>
      <c r="Y96">
        <v>0.84</v>
      </c>
      <c r="AA96">
        <v>198.13</v>
      </c>
      <c r="AB96">
        <v>0</v>
      </c>
      <c r="AC96">
        <v>0</v>
      </c>
      <c r="AD96">
        <v>0</v>
      </c>
      <c r="AE96">
        <v>72.31</v>
      </c>
      <c r="AF96">
        <v>0</v>
      </c>
      <c r="AG96">
        <v>0</v>
      </c>
      <c r="AH96">
        <v>0</v>
      </c>
      <c r="AI96">
        <v>2.74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349</v>
      </c>
      <c r="AT96">
        <v>0.84</v>
      </c>
      <c r="AU96" t="s">
        <v>349</v>
      </c>
      <c r="AV96">
        <v>0</v>
      </c>
      <c r="AW96">
        <v>2</v>
      </c>
      <c r="AX96">
        <v>42559554</v>
      </c>
      <c r="AY96">
        <v>1</v>
      </c>
      <c r="AZ96">
        <v>0</v>
      </c>
      <c r="BA96">
        <v>92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Y96*Source!I74</f>
        <v>0.24359999999999998</v>
      </c>
      <c r="CY96">
        <f>AA96</f>
        <v>198.13</v>
      </c>
      <c r="CZ96">
        <f>AE96</f>
        <v>72.31</v>
      </c>
      <c r="DA96">
        <f>AI96</f>
        <v>2.74</v>
      </c>
      <c r="DB96">
        <v>0</v>
      </c>
    </row>
    <row r="97" spans="1:106" x14ac:dyDescent="0.2">
      <c r="A97">
        <f>ROW(Source!A74)</f>
        <v>74</v>
      </c>
      <c r="B97">
        <v>42559044</v>
      </c>
      <c r="C97">
        <v>42559541</v>
      </c>
      <c r="D97">
        <v>38703880</v>
      </c>
      <c r="E97">
        <v>1</v>
      </c>
      <c r="F97">
        <v>1</v>
      </c>
      <c r="G97">
        <v>1</v>
      </c>
      <c r="H97">
        <v>3</v>
      </c>
      <c r="I97" t="s">
        <v>185</v>
      </c>
      <c r="J97" t="s">
        <v>186</v>
      </c>
      <c r="K97" t="s">
        <v>187</v>
      </c>
      <c r="L97">
        <v>1348</v>
      </c>
      <c r="N97">
        <v>1009</v>
      </c>
      <c r="O97" t="s">
        <v>594</v>
      </c>
      <c r="P97" t="s">
        <v>594</v>
      </c>
      <c r="Q97">
        <v>1000</v>
      </c>
      <c r="W97">
        <v>0</v>
      </c>
      <c r="X97">
        <v>-1515146857</v>
      </c>
      <c r="Y97">
        <v>5.5E-2</v>
      </c>
      <c r="AA97">
        <v>13612.04</v>
      </c>
      <c r="AB97">
        <v>0</v>
      </c>
      <c r="AC97">
        <v>0</v>
      </c>
      <c r="AD97">
        <v>0</v>
      </c>
      <c r="AE97">
        <v>4294.0200000000004</v>
      </c>
      <c r="AF97">
        <v>0</v>
      </c>
      <c r="AG97">
        <v>0</v>
      </c>
      <c r="AH97">
        <v>0</v>
      </c>
      <c r="AI97">
        <v>3.17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349</v>
      </c>
      <c r="AT97">
        <v>5.5E-2</v>
      </c>
      <c r="AU97" t="s">
        <v>349</v>
      </c>
      <c r="AV97">
        <v>0</v>
      </c>
      <c r="AW97">
        <v>2</v>
      </c>
      <c r="AX97">
        <v>42559555</v>
      </c>
      <c r="AY97">
        <v>1</v>
      </c>
      <c r="AZ97">
        <v>0</v>
      </c>
      <c r="BA97">
        <v>93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Y97*Source!I74</f>
        <v>1.5949999999999999E-2</v>
      </c>
      <c r="CY97">
        <f>AA97</f>
        <v>13612.04</v>
      </c>
      <c r="CZ97">
        <f>AE97</f>
        <v>4294.0200000000004</v>
      </c>
      <c r="DA97">
        <f>AI97</f>
        <v>3.17</v>
      </c>
      <c r="DB97">
        <v>0</v>
      </c>
    </row>
    <row r="98" spans="1:106" x14ac:dyDescent="0.2">
      <c r="A98">
        <f>ROW(Source!A74)</f>
        <v>74</v>
      </c>
      <c r="B98">
        <v>42559044</v>
      </c>
      <c r="C98">
        <v>42559541</v>
      </c>
      <c r="D98">
        <v>38701883</v>
      </c>
      <c r="E98">
        <v>1</v>
      </c>
      <c r="F98">
        <v>1</v>
      </c>
      <c r="G98">
        <v>1</v>
      </c>
      <c r="H98">
        <v>3</v>
      </c>
      <c r="I98" t="s">
        <v>59</v>
      </c>
      <c r="J98" t="s">
        <v>60</v>
      </c>
      <c r="K98" t="s">
        <v>61</v>
      </c>
      <c r="L98">
        <v>1346</v>
      </c>
      <c r="N98">
        <v>1009</v>
      </c>
      <c r="O98" t="s">
        <v>62</v>
      </c>
      <c r="P98" t="s">
        <v>62</v>
      </c>
      <c r="Q98">
        <v>1</v>
      </c>
      <c r="W98">
        <v>0</v>
      </c>
      <c r="X98">
        <v>644139035</v>
      </c>
      <c r="Y98">
        <v>0.31</v>
      </c>
      <c r="AA98">
        <v>45.27</v>
      </c>
      <c r="AB98">
        <v>0</v>
      </c>
      <c r="AC98">
        <v>0</v>
      </c>
      <c r="AD98">
        <v>0</v>
      </c>
      <c r="AE98">
        <v>1.81</v>
      </c>
      <c r="AF98">
        <v>0</v>
      </c>
      <c r="AG98">
        <v>0</v>
      </c>
      <c r="AH98">
        <v>0</v>
      </c>
      <c r="AI98">
        <v>25.01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349</v>
      </c>
      <c r="AT98">
        <v>0.31</v>
      </c>
      <c r="AU98" t="s">
        <v>349</v>
      </c>
      <c r="AV98">
        <v>0</v>
      </c>
      <c r="AW98">
        <v>2</v>
      </c>
      <c r="AX98">
        <v>42559556</v>
      </c>
      <c r="AY98">
        <v>1</v>
      </c>
      <c r="AZ98">
        <v>0</v>
      </c>
      <c r="BA98">
        <v>94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Y98*Source!I74</f>
        <v>8.9899999999999994E-2</v>
      </c>
      <c r="CY98">
        <f>AA98</f>
        <v>45.27</v>
      </c>
      <c r="CZ98">
        <f>AE98</f>
        <v>1.81</v>
      </c>
      <c r="DA98">
        <f>AI98</f>
        <v>25.01</v>
      </c>
      <c r="DB98">
        <v>0</v>
      </c>
    </row>
    <row r="99" spans="1:106" x14ac:dyDescent="0.2">
      <c r="A99">
        <f>ROW(Source!A74)</f>
        <v>74</v>
      </c>
      <c r="B99">
        <v>42559044</v>
      </c>
      <c r="C99">
        <v>42559541</v>
      </c>
      <c r="D99">
        <v>38704522</v>
      </c>
      <c r="E99">
        <v>1</v>
      </c>
      <c r="F99">
        <v>1</v>
      </c>
      <c r="G99">
        <v>1</v>
      </c>
      <c r="H99">
        <v>3</v>
      </c>
      <c r="I99" t="s">
        <v>188</v>
      </c>
      <c r="J99" t="s">
        <v>189</v>
      </c>
      <c r="K99" t="s">
        <v>190</v>
      </c>
      <c r="L99">
        <v>1348</v>
      </c>
      <c r="N99">
        <v>1009</v>
      </c>
      <c r="O99" t="s">
        <v>594</v>
      </c>
      <c r="P99" t="s">
        <v>594</v>
      </c>
      <c r="Q99">
        <v>1000</v>
      </c>
      <c r="W99">
        <v>0</v>
      </c>
      <c r="X99">
        <v>-764270001</v>
      </c>
      <c r="Y99">
        <v>6.9000000000000006E-2</v>
      </c>
      <c r="AA99">
        <v>55267.21</v>
      </c>
      <c r="AB99">
        <v>0</v>
      </c>
      <c r="AC99">
        <v>0</v>
      </c>
      <c r="AD99">
        <v>0</v>
      </c>
      <c r="AE99">
        <v>15481.01</v>
      </c>
      <c r="AF99">
        <v>0</v>
      </c>
      <c r="AG99">
        <v>0</v>
      </c>
      <c r="AH99">
        <v>0</v>
      </c>
      <c r="AI99">
        <v>3.57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349</v>
      </c>
      <c r="AT99">
        <v>6.9000000000000006E-2</v>
      </c>
      <c r="AU99" t="s">
        <v>349</v>
      </c>
      <c r="AV99">
        <v>0</v>
      </c>
      <c r="AW99">
        <v>2</v>
      </c>
      <c r="AX99">
        <v>42559557</v>
      </c>
      <c r="AY99">
        <v>1</v>
      </c>
      <c r="AZ99">
        <v>0</v>
      </c>
      <c r="BA99">
        <v>95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Y99*Source!I74</f>
        <v>2.001E-2</v>
      </c>
      <c r="CY99">
        <f>AA99</f>
        <v>55267.21</v>
      </c>
      <c r="CZ99">
        <f>AE99</f>
        <v>15481.01</v>
      </c>
      <c r="DA99">
        <f>AI99</f>
        <v>3.57</v>
      </c>
      <c r="DB99">
        <v>0</v>
      </c>
    </row>
    <row r="100" spans="1:106" x14ac:dyDescent="0.2">
      <c r="A100">
        <f>ROW(Source!A75)</f>
        <v>75</v>
      </c>
      <c r="B100">
        <v>42559044</v>
      </c>
      <c r="C100">
        <v>42559558</v>
      </c>
      <c r="D100">
        <v>18410171</v>
      </c>
      <c r="E100">
        <v>1</v>
      </c>
      <c r="F100">
        <v>1</v>
      </c>
      <c r="G100">
        <v>1</v>
      </c>
      <c r="H100">
        <v>1</v>
      </c>
      <c r="I100" t="s">
        <v>180</v>
      </c>
      <c r="J100" t="s">
        <v>349</v>
      </c>
      <c r="K100" t="s">
        <v>181</v>
      </c>
      <c r="L100">
        <v>1369</v>
      </c>
      <c r="N100">
        <v>1013</v>
      </c>
      <c r="O100" t="s">
        <v>29</v>
      </c>
      <c r="P100" t="s">
        <v>29</v>
      </c>
      <c r="Q100">
        <v>1</v>
      </c>
      <c r="W100">
        <v>0</v>
      </c>
      <c r="X100">
        <v>1151098980</v>
      </c>
      <c r="Y100">
        <v>59.201999999999991</v>
      </c>
      <c r="AA100">
        <v>0</v>
      </c>
      <c r="AB100">
        <v>0</v>
      </c>
      <c r="AC100">
        <v>0</v>
      </c>
      <c r="AD100">
        <v>8.9700000000000006</v>
      </c>
      <c r="AE100">
        <v>0</v>
      </c>
      <c r="AF100">
        <v>0</v>
      </c>
      <c r="AG100">
        <v>0</v>
      </c>
      <c r="AH100">
        <v>8.9700000000000006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349</v>
      </c>
      <c r="AT100">
        <v>42.9</v>
      </c>
      <c r="AU100" t="s">
        <v>401</v>
      </c>
      <c r="AV100">
        <v>1</v>
      </c>
      <c r="AW100">
        <v>2</v>
      </c>
      <c r="AX100">
        <v>42559567</v>
      </c>
      <c r="AY100">
        <v>1</v>
      </c>
      <c r="AZ100">
        <v>0</v>
      </c>
      <c r="BA100">
        <v>96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Y100*Source!I75</f>
        <v>36.705239999999996</v>
      </c>
      <c r="CY100">
        <f>AD100</f>
        <v>8.9700000000000006</v>
      </c>
      <c r="CZ100">
        <f>AH100</f>
        <v>8.9700000000000006</v>
      </c>
      <c r="DA100">
        <f>AL100</f>
        <v>1</v>
      </c>
      <c r="DB100">
        <v>0</v>
      </c>
    </row>
    <row r="101" spans="1:106" x14ac:dyDescent="0.2">
      <c r="A101">
        <f>ROW(Source!A75)</f>
        <v>75</v>
      </c>
      <c r="B101">
        <v>42559044</v>
      </c>
      <c r="C101">
        <v>42559558</v>
      </c>
      <c r="D101">
        <v>121548</v>
      </c>
      <c r="E101">
        <v>1</v>
      </c>
      <c r="F101">
        <v>1</v>
      </c>
      <c r="G101">
        <v>1</v>
      </c>
      <c r="H101">
        <v>1</v>
      </c>
      <c r="I101" t="s">
        <v>374</v>
      </c>
      <c r="J101" t="s">
        <v>349</v>
      </c>
      <c r="K101" t="s">
        <v>30</v>
      </c>
      <c r="L101">
        <v>608254</v>
      </c>
      <c r="N101">
        <v>1013</v>
      </c>
      <c r="O101" t="s">
        <v>31</v>
      </c>
      <c r="P101" t="s">
        <v>31</v>
      </c>
      <c r="Q101">
        <v>1</v>
      </c>
      <c r="W101">
        <v>0</v>
      </c>
      <c r="X101">
        <v>-185737400</v>
      </c>
      <c r="Y101">
        <v>0.03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349</v>
      </c>
      <c r="AT101">
        <v>0.02</v>
      </c>
      <c r="AU101" t="s">
        <v>400</v>
      </c>
      <c r="AV101">
        <v>2</v>
      </c>
      <c r="AW101">
        <v>2</v>
      </c>
      <c r="AX101">
        <v>42559568</v>
      </c>
      <c r="AY101">
        <v>1</v>
      </c>
      <c r="AZ101">
        <v>0</v>
      </c>
      <c r="BA101">
        <v>97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Y101*Source!I75</f>
        <v>1.8599999999999998E-2</v>
      </c>
      <c r="CY101">
        <f>AD101</f>
        <v>0</v>
      </c>
      <c r="CZ101">
        <f>AH101</f>
        <v>0</v>
      </c>
      <c r="DA101">
        <f>AL101</f>
        <v>1</v>
      </c>
      <c r="DB101">
        <v>0</v>
      </c>
    </row>
    <row r="102" spans="1:106" x14ac:dyDescent="0.2">
      <c r="A102">
        <f>ROW(Source!A75)</f>
        <v>75</v>
      </c>
      <c r="B102">
        <v>42559044</v>
      </c>
      <c r="C102">
        <v>42559558</v>
      </c>
      <c r="D102">
        <v>38766639</v>
      </c>
      <c r="E102">
        <v>1</v>
      </c>
      <c r="F102">
        <v>1</v>
      </c>
      <c r="G102">
        <v>1</v>
      </c>
      <c r="H102">
        <v>2</v>
      </c>
      <c r="I102" t="s">
        <v>53</v>
      </c>
      <c r="J102" t="s">
        <v>54</v>
      </c>
      <c r="K102" t="s">
        <v>55</v>
      </c>
      <c r="L102">
        <v>1368</v>
      </c>
      <c r="N102">
        <v>1011</v>
      </c>
      <c r="O102" t="s">
        <v>35</v>
      </c>
      <c r="P102" t="s">
        <v>35</v>
      </c>
      <c r="Q102">
        <v>1</v>
      </c>
      <c r="W102">
        <v>0</v>
      </c>
      <c r="X102">
        <v>344519037</v>
      </c>
      <c r="Y102">
        <v>0.03</v>
      </c>
      <c r="AA102">
        <v>0</v>
      </c>
      <c r="AB102">
        <v>323.54000000000002</v>
      </c>
      <c r="AC102">
        <v>320.08999999999997</v>
      </c>
      <c r="AD102">
        <v>0</v>
      </c>
      <c r="AE102">
        <v>0</v>
      </c>
      <c r="AF102">
        <v>31.26</v>
      </c>
      <c r="AG102">
        <v>13.5</v>
      </c>
      <c r="AH102">
        <v>0</v>
      </c>
      <c r="AI102">
        <v>1</v>
      </c>
      <c r="AJ102">
        <v>10.35</v>
      </c>
      <c r="AK102">
        <v>23.71</v>
      </c>
      <c r="AL102">
        <v>1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349</v>
      </c>
      <c r="AT102">
        <v>0.02</v>
      </c>
      <c r="AU102" t="s">
        <v>400</v>
      </c>
      <c r="AV102">
        <v>0</v>
      </c>
      <c r="AW102">
        <v>2</v>
      </c>
      <c r="AX102">
        <v>42559569</v>
      </c>
      <c r="AY102">
        <v>1</v>
      </c>
      <c r="AZ102">
        <v>0</v>
      </c>
      <c r="BA102">
        <v>98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Y102*Source!I75</f>
        <v>1.8599999999999998E-2</v>
      </c>
      <c r="CY102">
        <f>AB102</f>
        <v>323.54000000000002</v>
      </c>
      <c r="CZ102">
        <f>AF102</f>
        <v>31.26</v>
      </c>
      <c r="DA102">
        <f>AJ102</f>
        <v>10.35</v>
      </c>
      <c r="DB102">
        <v>0</v>
      </c>
    </row>
    <row r="103" spans="1:106" x14ac:dyDescent="0.2">
      <c r="A103">
        <f>ROW(Source!A75)</f>
        <v>75</v>
      </c>
      <c r="B103">
        <v>42559044</v>
      </c>
      <c r="C103">
        <v>42559558</v>
      </c>
      <c r="D103">
        <v>38768996</v>
      </c>
      <c r="E103">
        <v>1</v>
      </c>
      <c r="F103">
        <v>1</v>
      </c>
      <c r="G103">
        <v>1</v>
      </c>
      <c r="H103">
        <v>2</v>
      </c>
      <c r="I103" t="s">
        <v>42</v>
      </c>
      <c r="J103" t="s">
        <v>43</v>
      </c>
      <c r="K103" t="s">
        <v>44</v>
      </c>
      <c r="L103">
        <v>1368</v>
      </c>
      <c r="N103">
        <v>1011</v>
      </c>
      <c r="O103" t="s">
        <v>35</v>
      </c>
      <c r="P103" t="s">
        <v>35</v>
      </c>
      <c r="Q103">
        <v>1</v>
      </c>
      <c r="W103">
        <v>0</v>
      </c>
      <c r="X103">
        <v>1230759911</v>
      </c>
      <c r="Y103">
        <v>0.22499999999999998</v>
      </c>
      <c r="AA103">
        <v>0</v>
      </c>
      <c r="AB103">
        <v>740.07</v>
      </c>
      <c r="AC103">
        <v>275.04000000000002</v>
      </c>
      <c r="AD103">
        <v>0</v>
      </c>
      <c r="AE103">
        <v>0</v>
      </c>
      <c r="AF103">
        <v>87.17</v>
      </c>
      <c r="AG103">
        <v>11.6</v>
      </c>
      <c r="AH103">
        <v>0</v>
      </c>
      <c r="AI103">
        <v>1</v>
      </c>
      <c r="AJ103">
        <v>8.49</v>
      </c>
      <c r="AK103">
        <v>23.71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349</v>
      </c>
      <c r="AT103">
        <v>0.15</v>
      </c>
      <c r="AU103" t="s">
        <v>400</v>
      </c>
      <c r="AV103">
        <v>0</v>
      </c>
      <c r="AW103">
        <v>2</v>
      </c>
      <c r="AX103">
        <v>42559570</v>
      </c>
      <c r="AY103">
        <v>1</v>
      </c>
      <c r="AZ103">
        <v>0</v>
      </c>
      <c r="BA103">
        <v>99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Y103*Source!I75</f>
        <v>0.13949999999999999</v>
      </c>
      <c r="CY103">
        <f>AB103</f>
        <v>740.07</v>
      </c>
      <c r="CZ103">
        <f>AF103</f>
        <v>87.17</v>
      </c>
      <c r="DA103">
        <f>AJ103</f>
        <v>8.49</v>
      </c>
      <c r="DB103">
        <v>0</v>
      </c>
    </row>
    <row r="104" spans="1:106" x14ac:dyDescent="0.2">
      <c r="A104">
        <f>ROW(Source!A75)</f>
        <v>75</v>
      </c>
      <c r="B104">
        <v>42559044</v>
      </c>
      <c r="C104">
        <v>42559558</v>
      </c>
      <c r="D104">
        <v>38701862</v>
      </c>
      <c r="E104">
        <v>1</v>
      </c>
      <c r="F104">
        <v>1</v>
      </c>
      <c r="G104">
        <v>1</v>
      </c>
      <c r="H104">
        <v>3</v>
      </c>
      <c r="I104" t="s">
        <v>182</v>
      </c>
      <c r="J104" t="s">
        <v>183</v>
      </c>
      <c r="K104" t="s">
        <v>184</v>
      </c>
      <c r="L104">
        <v>1327</v>
      </c>
      <c r="N104">
        <v>1005</v>
      </c>
      <c r="O104" t="s">
        <v>408</v>
      </c>
      <c r="P104" t="s">
        <v>408</v>
      </c>
      <c r="Q104">
        <v>1</v>
      </c>
      <c r="W104">
        <v>0</v>
      </c>
      <c r="X104">
        <v>-1827594923</v>
      </c>
      <c r="Y104">
        <v>0.84</v>
      </c>
      <c r="AA104">
        <v>198.13</v>
      </c>
      <c r="AB104">
        <v>0</v>
      </c>
      <c r="AC104">
        <v>0</v>
      </c>
      <c r="AD104">
        <v>0</v>
      </c>
      <c r="AE104">
        <v>72.31</v>
      </c>
      <c r="AF104">
        <v>0</v>
      </c>
      <c r="AG104">
        <v>0</v>
      </c>
      <c r="AH104">
        <v>0</v>
      </c>
      <c r="AI104">
        <v>2.74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349</v>
      </c>
      <c r="AT104">
        <v>0.84</v>
      </c>
      <c r="AU104" t="s">
        <v>349</v>
      </c>
      <c r="AV104">
        <v>0</v>
      </c>
      <c r="AW104">
        <v>2</v>
      </c>
      <c r="AX104">
        <v>42559571</v>
      </c>
      <c r="AY104">
        <v>1</v>
      </c>
      <c r="AZ104">
        <v>0</v>
      </c>
      <c r="BA104">
        <v>100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Y104*Source!I75</f>
        <v>0.52079999999999993</v>
      </c>
      <c r="CY104">
        <f>AA104</f>
        <v>198.13</v>
      </c>
      <c r="CZ104">
        <f>AE104</f>
        <v>72.31</v>
      </c>
      <c r="DA104">
        <f>AI104</f>
        <v>2.74</v>
      </c>
      <c r="DB104">
        <v>0</v>
      </c>
    </row>
    <row r="105" spans="1:106" x14ac:dyDescent="0.2">
      <c r="A105">
        <f>ROW(Source!A75)</f>
        <v>75</v>
      </c>
      <c r="B105">
        <v>42559044</v>
      </c>
      <c r="C105">
        <v>42559558</v>
      </c>
      <c r="D105">
        <v>38703880</v>
      </c>
      <c r="E105">
        <v>1</v>
      </c>
      <c r="F105">
        <v>1</v>
      </c>
      <c r="G105">
        <v>1</v>
      </c>
      <c r="H105">
        <v>3</v>
      </c>
      <c r="I105" t="s">
        <v>185</v>
      </c>
      <c r="J105" t="s">
        <v>186</v>
      </c>
      <c r="K105" t="s">
        <v>187</v>
      </c>
      <c r="L105">
        <v>1348</v>
      </c>
      <c r="N105">
        <v>1009</v>
      </c>
      <c r="O105" t="s">
        <v>594</v>
      </c>
      <c r="P105" t="s">
        <v>594</v>
      </c>
      <c r="Q105">
        <v>1000</v>
      </c>
      <c r="W105">
        <v>0</v>
      </c>
      <c r="X105">
        <v>-1515146857</v>
      </c>
      <c r="Y105">
        <v>5.0999999999999997E-2</v>
      </c>
      <c r="AA105">
        <v>13612.04</v>
      </c>
      <c r="AB105">
        <v>0</v>
      </c>
      <c r="AC105">
        <v>0</v>
      </c>
      <c r="AD105">
        <v>0</v>
      </c>
      <c r="AE105">
        <v>4294.0200000000004</v>
      </c>
      <c r="AF105">
        <v>0</v>
      </c>
      <c r="AG105">
        <v>0</v>
      </c>
      <c r="AH105">
        <v>0</v>
      </c>
      <c r="AI105">
        <v>3.17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349</v>
      </c>
      <c r="AT105">
        <v>5.0999999999999997E-2</v>
      </c>
      <c r="AU105" t="s">
        <v>349</v>
      </c>
      <c r="AV105">
        <v>0</v>
      </c>
      <c r="AW105">
        <v>2</v>
      </c>
      <c r="AX105">
        <v>42559572</v>
      </c>
      <c r="AY105">
        <v>1</v>
      </c>
      <c r="AZ105">
        <v>0</v>
      </c>
      <c r="BA105">
        <v>101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Y105*Source!I75</f>
        <v>3.1619999999999995E-2</v>
      </c>
      <c r="CY105">
        <f>AA105</f>
        <v>13612.04</v>
      </c>
      <c r="CZ105">
        <f>AE105</f>
        <v>4294.0200000000004</v>
      </c>
      <c r="DA105">
        <f>AI105</f>
        <v>3.17</v>
      </c>
      <c r="DB105">
        <v>0</v>
      </c>
    </row>
    <row r="106" spans="1:106" x14ac:dyDescent="0.2">
      <c r="A106">
        <f>ROW(Source!A75)</f>
        <v>75</v>
      </c>
      <c r="B106">
        <v>42559044</v>
      </c>
      <c r="C106">
        <v>42559558</v>
      </c>
      <c r="D106">
        <v>38701883</v>
      </c>
      <c r="E106">
        <v>1</v>
      </c>
      <c r="F106">
        <v>1</v>
      </c>
      <c r="G106">
        <v>1</v>
      </c>
      <c r="H106">
        <v>3</v>
      </c>
      <c r="I106" t="s">
        <v>59</v>
      </c>
      <c r="J106" t="s">
        <v>60</v>
      </c>
      <c r="K106" t="s">
        <v>61</v>
      </c>
      <c r="L106">
        <v>1346</v>
      </c>
      <c r="N106">
        <v>1009</v>
      </c>
      <c r="O106" t="s">
        <v>62</v>
      </c>
      <c r="P106" t="s">
        <v>62</v>
      </c>
      <c r="Q106">
        <v>1</v>
      </c>
      <c r="W106">
        <v>0</v>
      </c>
      <c r="X106">
        <v>644139035</v>
      </c>
      <c r="Y106">
        <v>0.31</v>
      </c>
      <c r="AA106">
        <v>45.27</v>
      </c>
      <c r="AB106">
        <v>0</v>
      </c>
      <c r="AC106">
        <v>0</v>
      </c>
      <c r="AD106">
        <v>0</v>
      </c>
      <c r="AE106">
        <v>1.81</v>
      </c>
      <c r="AF106">
        <v>0</v>
      </c>
      <c r="AG106">
        <v>0</v>
      </c>
      <c r="AH106">
        <v>0</v>
      </c>
      <c r="AI106">
        <v>25.01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349</v>
      </c>
      <c r="AT106">
        <v>0.31</v>
      </c>
      <c r="AU106" t="s">
        <v>349</v>
      </c>
      <c r="AV106">
        <v>0</v>
      </c>
      <c r="AW106">
        <v>2</v>
      </c>
      <c r="AX106">
        <v>42559573</v>
      </c>
      <c r="AY106">
        <v>1</v>
      </c>
      <c r="AZ106">
        <v>0</v>
      </c>
      <c r="BA106">
        <v>102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Y106*Source!I75</f>
        <v>0.19220000000000001</v>
      </c>
      <c r="CY106">
        <f>AA106</f>
        <v>45.27</v>
      </c>
      <c r="CZ106">
        <f>AE106</f>
        <v>1.81</v>
      </c>
      <c r="DA106">
        <f>AI106</f>
        <v>25.01</v>
      </c>
      <c r="DB106">
        <v>0</v>
      </c>
    </row>
    <row r="107" spans="1:106" x14ac:dyDescent="0.2">
      <c r="A107">
        <f>ROW(Source!A75)</f>
        <v>75</v>
      </c>
      <c r="B107">
        <v>42559044</v>
      </c>
      <c r="C107">
        <v>42559558</v>
      </c>
      <c r="D107">
        <v>38704522</v>
      </c>
      <c r="E107">
        <v>1</v>
      </c>
      <c r="F107">
        <v>1</v>
      </c>
      <c r="G107">
        <v>1</v>
      </c>
      <c r="H107">
        <v>3</v>
      </c>
      <c r="I107" t="s">
        <v>188</v>
      </c>
      <c r="J107" t="s">
        <v>189</v>
      </c>
      <c r="K107" t="s">
        <v>190</v>
      </c>
      <c r="L107">
        <v>1348</v>
      </c>
      <c r="N107">
        <v>1009</v>
      </c>
      <c r="O107" t="s">
        <v>594</v>
      </c>
      <c r="P107" t="s">
        <v>594</v>
      </c>
      <c r="Q107">
        <v>1000</v>
      </c>
      <c r="W107">
        <v>0</v>
      </c>
      <c r="X107">
        <v>-764270001</v>
      </c>
      <c r="Y107">
        <v>6.3E-2</v>
      </c>
      <c r="AA107">
        <v>55267.21</v>
      </c>
      <c r="AB107">
        <v>0</v>
      </c>
      <c r="AC107">
        <v>0</v>
      </c>
      <c r="AD107">
        <v>0</v>
      </c>
      <c r="AE107">
        <v>15481.01</v>
      </c>
      <c r="AF107">
        <v>0</v>
      </c>
      <c r="AG107">
        <v>0</v>
      </c>
      <c r="AH107">
        <v>0</v>
      </c>
      <c r="AI107">
        <v>3.57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349</v>
      </c>
      <c r="AT107">
        <v>6.3E-2</v>
      </c>
      <c r="AU107" t="s">
        <v>349</v>
      </c>
      <c r="AV107">
        <v>0</v>
      </c>
      <c r="AW107">
        <v>2</v>
      </c>
      <c r="AX107">
        <v>42559574</v>
      </c>
      <c r="AY107">
        <v>1</v>
      </c>
      <c r="AZ107">
        <v>0</v>
      </c>
      <c r="BA107">
        <v>103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Y107*Source!I75</f>
        <v>3.9059999999999997E-2</v>
      </c>
      <c r="CY107">
        <f>AA107</f>
        <v>55267.21</v>
      </c>
      <c r="CZ107">
        <f>AE107</f>
        <v>15481.01</v>
      </c>
      <c r="DA107">
        <f>AI107</f>
        <v>3.57</v>
      </c>
      <c r="DB107">
        <v>0</v>
      </c>
    </row>
    <row r="108" spans="1:106" x14ac:dyDescent="0.2">
      <c r="A108">
        <f>ROW(Source!A76)</f>
        <v>76</v>
      </c>
      <c r="B108">
        <v>42559044</v>
      </c>
      <c r="C108">
        <v>42559575</v>
      </c>
      <c r="D108">
        <v>18410255</v>
      </c>
      <c r="E108">
        <v>1</v>
      </c>
      <c r="F108">
        <v>1</v>
      </c>
      <c r="G108">
        <v>1</v>
      </c>
      <c r="H108">
        <v>1</v>
      </c>
      <c r="I108" t="s">
        <v>27</v>
      </c>
      <c r="J108" t="s">
        <v>349</v>
      </c>
      <c r="K108" t="s">
        <v>28</v>
      </c>
      <c r="L108">
        <v>1369</v>
      </c>
      <c r="N108">
        <v>1013</v>
      </c>
      <c r="O108" t="s">
        <v>29</v>
      </c>
      <c r="P108" t="s">
        <v>29</v>
      </c>
      <c r="Q108">
        <v>1</v>
      </c>
      <c r="W108">
        <v>0</v>
      </c>
      <c r="X108">
        <v>479342659</v>
      </c>
      <c r="Y108">
        <v>5.4096000000000002</v>
      </c>
      <c r="AA108">
        <v>0</v>
      </c>
      <c r="AB108">
        <v>0</v>
      </c>
      <c r="AC108">
        <v>0</v>
      </c>
      <c r="AD108">
        <v>10.94</v>
      </c>
      <c r="AE108">
        <v>0</v>
      </c>
      <c r="AF108">
        <v>0</v>
      </c>
      <c r="AG108">
        <v>0</v>
      </c>
      <c r="AH108">
        <v>10.94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349</v>
      </c>
      <c r="AT108">
        <v>3.92</v>
      </c>
      <c r="AU108" t="s">
        <v>401</v>
      </c>
      <c r="AV108">
        <v>1</v>
      </c>
      <c r="AW108">
        <v>2</v>
      </c>
      <c r="AX108">
        <v>42559584</v>
      </c>
      <c r="AY108">
        <v>1</v>
      </c>
      <c r="AZ108">
        <v>0</v>
      </c>
      <c r="BA108">
        <v>104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Y108*Source!I76</f>
        <v>4.3276800000000004E-2</v>
      </c>
      <c r="CY108">
        <f>AD108</f>
        <v>10.94</v>
      </c>
      <c r="CZ108">
        <f>AH108</f>
        <v>10.94</v>
      </c>
      <c r="DA108">
        <f>AL108</f>
        <v>1</v>
      </c>
      <c r="DB108">
        <v>0</v>
      </c>
    </row>
    <row r="109" spans="1:106" x14ac:dyDescent="0.2">
      <c r="A109">
        <f>ROW(Source!A76)</f>
        <v>76</v>
      </c>
      <c r="B109">
        <v>42559044</v>
      </c>
      <c r="C109">
        <v>42559575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374</v>
      </c>
      <c r="J109" t="s">
        <v>349</v>
      </c>
      <c r="K109" t="s">
        <v>30</v>
      </c>
      <c r="L109">
        <v>608254</v>
      </c>
      <c r="N109">
        <v>1013</v>
      </c>
      <c r="O109" t="s">
        <v>31</v>
      </c>
      <c r="P109" t="s">
        <v>31</v>
      </c>
      <c r="Q109">
        <v>1</v>
      </c>
      <c r="W109">
        <v>0</v>
      </c>
      <c r="X109">
        <v>-185737400</v>
      </c>
      <c r="Y109">
        <v>1.4999999999999999E-2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349</v>
      </c>
      <c r="AT109">
        <v>0.01</v>
      </c>
      <c r="AU109" t="s">
        <v>400</v>
      </c>
      <c r="AV109">
        <v>2</v>
      </c>
      <c r="AW109">
        <v>2</v>
      </c>
      <c r="AX109">
        <v>42559585</v>
      </c>
      <c r="AY109">
        <v>1</v>
      </c>
      <c r="AZ109">
        <v>0</v>
      </c>
      <c r="BA109">
        <v>105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Y109*Source!I76</f>
        <v>1.2E-4</v>
      </c>
      <c r="CY109">
        <f>AD109</f>
        <v>0</v>
      </c>
      <c r="CZ109">
        <f>AH109</f>
        <v>0</v>
      </c>
      <c r="DA109">
        <f>AL109</f>
        <v>1</v>
      </c>
      <c r="DB109">
        <v>0</v>
      </c>
    </row>
    <row r="110" spans="1:106" x14ac:dyDescent="0.2">
      <c r="A110">
        <f>ROW(Source!A76)</f>
        <v>76</v>
      </c>
      <c r="B110">
        <v>42559044</v>
      </c>
      <c r="C110">
        <v>42559575</v>
      </c>
      <c r="D110">
        <v>38766562</v>
      </c>
      <c r="E110">
        <v>1</v>
      </c>
      <c r="F110">
        <v>1</v>
      </c>
      <c r="G110">
        <v>1</v>
      </c>
      <c r="H110">
        <v>2</v>
      </c>
      <c r="I110" t="s">
        <v>32</v>
      </c>
      <c r="J110" t="s">
        <v>33</v>
      </c>
      <c r="K110" t="s">
        <v>34</v>
      </c>
      <c r="L110">
        <v>1368</v>
      </c>
      <c r="N110">
        <v>1011</v>
      </c>
      <c r="O110" t="s">
        <v>35</v>
      </c>
      <c r="P110" t="s">
        <v>35</v>
      </c>
      <c r="Q110">
        <v>1</v>
      </c>
      <c r="W110">
        <v>0</v>
      </c>
      <c r="X110">
        <v>1549832887</v>
      </c>
      <c r="Y110">
        <v>1.4999999999999999E-2</v>
      </c>
      <c r="AA110">
        <v>0</v>
      </c>
      <c r="AB110">
        <v>665.27</v>
      </c>
      <c r="AC110">
        <v>238.52</v>
      </c>
      <c r="AD110">
        <v>0</v>
      </c>
      <c r="AE110">
        <v>0</v>
      </c>
      <c r="AF110">
        <v>99.89</v>
      </c>
      <c r="AG110">
        <v>10.06</v>
      </c>
      <c r="AH110">
        <v>0</v>
      </c>
      <c r="AI110">
        <v>1</v>
      </c>
      <c r="AJ110">
        <v>6.66</v>
      </c>
      <c r="AK110">
        <v>23.71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349</v>
      </c>
      <c r="AT110">
        <v>0.01</v>
      </c>
      <c r="AU110" t="s">
        <v>400</v>
      </c>
      <c r="AV110">
        <v>0</v>
      </c>
      <c r="AW110">
        <v>2</v>
      </c>
      <c r="AX110">
        <v>42559586</v>
      </c>
      <c r="AY110">
        <v>1</v>
      </c>
      <c r="AZ110">
        <v>0</v>
      </c>
      <c r="BA110">
        <v>106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Y110*Source!I76</f>
        <v>1.2E-4</v>
      </c>
      <c r="CY110">
        <f>AB110</f>
        <v>665.27</v>
      </c>
      <c r="CZ110">
        <f>AF110</f>
        <v>99.89</v>
      </c>
      <c r="DA110">
        <f>AJ110</f>
        <v>6.66</v>
      </c>
      <c r="DB110">
        <v>0</v>
      </c>
    </row>
    <row r="111" spans="1:106" x14ac:dyDescent="0.2">
      <c r="A111">
        <f>ROW(Source!A76)</f>
        <v>76</v>
      </c>
      <c r="B111">
        <v>42559044</v>
      </c>
      <c r="C111">
        <v>42559575</v>
      </c>
      <c r="D111">
        <v>38766596</v>
      </c>
      <c r="E111">
        <v>1</v>
      </c>
      <c r="F111">
        <v>1</v>
      </c>
      <c r="G111">
        <v>1</v>
      </c>
      <c r="H111">
        <v>2</v>
      </c>
      <c r="I111" t="s">
        <v>36</v>
      </c>
      <c r="J111" t="s">
        <v>37</v>
      </c>
      <c r="K111" t="s">
        <v>38</v>
      </c>
      <c r="L111">
        <v>1368</v>
      </c>
      <c r="N111">
        <v>1011</v>
      </c>
      <c r="O111" t="s">
        <v>35</v>
      </c>
      <c r="P111" t="s">
        <v>35</v>
      </c>
      <c r="Q111">
        <v>1</v>
      </c>
      <c r="W111">
        <v>0</v>
      </c>
      <c r="X111">
        <v>-1790740115</v>
      </c>
      <c r="Y111">
        <v>1.4999999999999999E-2</v>
      </c>
      <c r="AA111">
        <v>0</v>
      </c>
      <c r="AB111">
        <v>17.71</v>
      </c>
      <c r="AC111">
        <v>0</v>
      </c>
      <c r="AD111">
        <v>0</v>
      </c>
      <c r="AE111">
        <v>0</v>
      </c>
      <c r="AF111">
        <v>1.7</v>
      </c>
      <c r="AG111">
        <v>0</v>
      </c>
      <c r="AH111">
        <v>0</v>
      </c>
      <c r="AI111">
        <v>1</v>
      </c>
      <c r="AJ111">
        <v>10.42</v>
      </c>
      <c r="AK111">
        <v>23.71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349</v>
      </c>
      <c r="AT111">
        <v>0.01</v>
      </c>
      <c r="AU111" t="s">
        <v>400</v>
      </c>
      <c r="AV111">
        <v>0</v>
      </c>
      <c r="AW111">
        <v>2</v>
      </c>
      <c r="AX111">
        <v>42559587</v>
      </c>
      <c r="AY111">
        <v>1</v>
      </c>
      <c r="AZ111">
        <v>0</v>
      </c>
      <c r="BA111">
        <v>107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Y111*Source!I76</f>
        <v>1.2E-4</v>
      </c>
      <c r="CY111">
        <f>AB111</f>
        <v>17.71</v>
      </c>
      <c r="CZ111">
        <f>AF111</f>
        <v>1.7</v>
      </c>
      <c r="DA111">
        <f>AJ111</f>
        <v>10.42</v>
      </c>
      <c r="DB111">
        <v>0</v>
      </c>
    </row>
    <row r="112" spans="1:106" x14ac:dyDescent="0.2">
      <c r="A112">
        <f>ROW(Source!A76)</f>
        <v>76</v>
      </c>
      <c r="B112">
        <v>42559044</v>
      </c>
      <c r="C112">
        <v>42559575</v>
      </c>
      <c r="D112">
        <v>38768736</v>
      </c>
      <c r="E112">
        <v>1</v>
      </c>
      <c r="F112">
        <v>1</v>
      </c>
      <c r="G112">
        <v>1</v>
      </c>
      <c r="H112">
        <v>2</v>
      </c>
      <c r="I112" t="s">
        <v>39</v>
      </c>
      <c r="J112" t="s">
        <v>40</v>
      </c>
      <c r="K112" t="s">
        <v>41</v>
      </c>
      <c r="L112">
        <v>1368</v>
      </c>
      <c r="N112">
        <v>1011</v>
      </c>
      <c r="O112" t="s">
        <v>35</v>
      </c>
      <c r="P112" t="s">
        <v>35</v>
      </c>
      <c r="Q112">
        <v>1</v>
      </c>
      <c r="W112">
        <v>0</v>
      </c>
      <c r="X112">
        <v>2094841884</v>
      </c>
      <c r="Y112">
        <v>1.6800000000000002</v>
      </c>
      <c r="AA112">
        <v>0</v>
      </c>
      <c r="AB112">
        <v>31.24</v>
      </c>
      <c r="AC112">
        <v>0</v>
      </c>
      <c r="AD112">
        <v>0</v>
      </c>
      <c r="AE112">
        <v>0</v>
      </c>
      <c r="AF112">
        <v>6.82</v>
      </c>
      <c r="AG112">
        <v>0</v>
      </c>
      <c r="AH112">
        <v>0</v>
      </c>
      <c r="AI112">
        <v>1</v>
      </c>
      <c r="AJ112">
        <v>4.58</v>
      </c>
      <c r="AK112">
        <v>23.71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349</v>
      </c>
      <c r="AT112">
        <v>1.1200000000000001</v>
      </c>
      <c r="AU112" t="s">
        <v>400</v>
      </c>
      <c r="AV112">
        <v>0</v>
      </c>
      <c r="AW112">
        <v>2</v>
      </c>
      <c r="AX112">
        <v>42559588</v>
      </c>
      <c r="AY112">
        <v>1</v>
      </c>
      <c r="AZ112">
        <v>0</v>
      </c>
      <c r="BA112">
        <v>108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Y112*Source!I76</f>
        <v>1.3440000000000002E-2</v>
      </c>
      <c r="CY112">
        <f>AB112</f>
        <v>31.24</v>
      </c>
      <c r="CZ112">
        <f>AF112</f>
        <v>6.82</v>
      </c>
      <c r="DA112">
        <f>AJ112</f>
        <v>4.58</v>
      </c>
      <c r="DB112">
        <v>0</v>
      </c>
    </row>
    <row r="113" spans="1:106" x14ac:dyDescent="0.2">
      <c r="A113">
        <f>ROW(Source!A76)</f>
        <v>76</v>
      </c>
      <c r="B113">
        <v>42559044</v>
      </c>
      <c r="C113">
        <v>42559575</v>
      </c>
      <c r="D113">
        <v>38768996</v>
      </c>
      <c r="E113">
        <v>1</v>
      </c>
      <c r="F113">
        <v>1</v>
      </c>
      <c r="G113">
        <v>1</v>
      </c>
      <c r="H113">
        <v>2</v>
      </c>
      <c r="I113" t="s">
        <v>42</v>
      </c>
      <c r="J113" t="s">
        <v>43</v>
      </c>
      <c r="K113" t="s">
        <v>44</v>
      </c>
      <c r="L113">
        <v>1368</v>
      </c>
      <c r="N113">
        <v>1011</v>
      </c>
      <c r="O113" t="s">
        <v>35</v>
      </c>
      <c r="P113" t="s">
        <v>35</v>
      </c>
      <c r="Q113">
        <v>1</v>
      </c>
      <c r="W113">
        <v>0</v>
      </c>
      <c r="X113">
        <v>1230759911</v>
      </c>
      <c r="Y113">
        <v>0.03</v>
      </c>
      <c r="AA113">
        <v>0</v>
      </c>
      <c r="AB113">
        <v>740.07</v>
      </c>
      <c r="AC113">
        <v>275.04000000000002</v>
      </c>
      <c r="AD113">
        <v>0</v>
      </c>
      <c r="AE113">
        <v>0</v>
      </c>
      <c r="AF113">
        <v>87.17</v>
      </c>
      <c r="AG113">
        <v>11.6</v>
      </c>
      <c r="AH113">
        <v>0</v>
      </c>
      <c r="AI113">
        <v>1</v>
      </c>
      <c r="AJ113">
        <v>8.49</v>
      </c>
      <c r="AK113">
        <v>23.71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349</v>
      </c>
      <c r="AT113">
        <v>0.02</v>
      </c>
      <c r="AU113" t="s">
        <v>400</v>
      </c>
      <c r="AV113">
        <v>0</v>
      </c>
      <c r="AW113">
        <v>2</v>
      </c>
      <c r="AX113">
        <v>42559589</v>
      </c>
      <c r="AY113">
        <v>1</v>
      </c>
      <c r="AZ113">
        <v>0</v>
      </c>
      <c r="BA113">
        <v>109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Y113*Source!I76</f>
        <v>2.4000000000000001E-4</v>
      </c>
      <c r="CY113">
        <f>AB113</f>
        <v>740.07</v>
      </c>
      <c r="CZ113">
        <f>AF113</f>
        <v>87.17</v>
      </c>
      <c r="DA113">
        <f>AJ113</f>
        <v>8.49</v>
      </c>
      <c r="DB113">
        <v>0</v>
      </c>
    </row>
    <row r="114" spans="1:106" x14ac:dyDescent="0.2">
      <c r="A114">
        <f>ROW(Source!A76)</f>
        <v>76</v>
      </c>
      <c r="B114">
        <v>42559044</v>
      </c>
      <c r="C114">
        <v>42559575</v>
      </c>
      <c r="D114">
        <v>38704689</v>
      </c>
      <c r="E114">
        <v>1</v>
      </c>
      <c r="F114">
        <v>1</v>
      </c>
      <c r="G114">
        <v>1</v>
      </c>
      <c r="H114">
        <v>3</v>
      </c>
      <c r="I114" t="s">
        <v>45</v>
      </c>
      <c r="J114" t="s">
        <v>46</v>
      </c>
      <c r="K114" t="s">
        <v>47</v>
      </c>
      <c r="L114">
        <v>1348</v>
      </c>
      <c r="N114">
        <v>1009</v>
      </c>
      <c r="O114" t="s">
        <v>594</v>
      </c>
      <c r="P114" t="s">
        <v>594</v>
      </c>
      <c r="Q114">
        <v>1000</v>
      </c>
      <c r="W114">
        <v>0</v>
      </c>
      <c r="X114">
        <v>1170503714</v>
      </c>
      <c r="Y114">
        <v>8.0000000000000002E-3</v>
      </c>
      <c r="AA114">
        <v>59817</v>
      </c>
      <c r="AB114">
        <v>0</v>
      </c>
      <c r="AC114">
        <v>0</v>
      </c>
      <c r="AD114">
        <v>0</v>
      </c>
      <c r="AE114">
        <v>9420</v>
      </c>
      <c r="AF114">
        <v>0</v>
      </c>
      <c r="AG114">
        <v>0</v>
      </c>
      <c r="AH114">
        <v>0</v>
      </c>
      <c r="AI114">
        <v>6.35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349</v>
      </c>
      <c r="AT114">
        <v>8.0000000000000002E-3</v>
      </c>
      <c r="AU114" t="s">
        <v>349</v>
      </c>
      <c r="AV114">
        <v>0</v>
      </c>
      <c r="AW114">
        <v>2</v>
      </c>
      <c r="AX114">
        <v>42559590</v>
      </c>
      <c r="AY114">
        <v>1</v>
      </c>
      <c r="AZ114">
        <v>0</v>
      </c>
      <c r="BA114">
        <v>110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Y114*Source!I76</f>
        <v>6.3999999999999997E-5</v>
      </c>
      <c r="CY114">
        <f>AA114</f>
        <v>59817</v>
      </c>
      <c r="CZ114">
        <f>AE114</f>
        <v>9420</v>
      </c>
      <c r="DA114">
        <f>AI114</f>
        <v>6.35</v>
      </c>
      <c r="DB114">
        <v>0</v>
      </c>
    </row>
    <row r="115" spans="1:106" x14ac:dyDescent="0.2">
      <c r="A115">
        <f>ROW(Source!A76)</f>
        <v>76</v>
      </c>
      <c r="B115">
        <v>42559044</v>
      </c>
      <c r="C115">
        <v>42559575</v>
      </c>
      <c r="D115">
        <v>38716195</v>
      </c>
      <c r="E115">
        <v>1</v>
      </c>
      <c r="F115">
        <v>1</v>
      </c>
      <c r="G115">
        <v>1</v>
      </c>
      <c r="H115">
        <v>3</v>
      </c>
      <c r="I115" t="s">
        <v>48</v>
      </c>
      <c r="J115" t="s">
        <v>49</v>
      </c>
      <c r="K115" t="s">
        <v>50</v>
      </c>
      <c r="L115">
        <v>1348</v>
      </c>
      <c r="N115">
        <v>1009</v>
      </c>
      <c r="O115" t="s">
        <v>594</v>
      </c>
      <c r="P115" t="s">
        <v>594</v>
      </c>
      <c r="Q115">
        <v>1000</v>
      </c>
      <c r="W115">
        <v>0</v>
      </c>
      <c r="X115">
        <v>1162198886</v>
      </c>
      <c r="Y115">
        <v>1.5900000000000001E-2</v>
      </c>
      <c r="AA115">
        <v>113137.99</v>
      </c>
      <c r="AB115">
        <v>0</v>
      </c>
      <c r="AC115">
        <v>0</v>
      </c>
      <c r="AD115">
        <v>0</v>
      </c>
      <c r="AE115">
        <v>20990.35</v>
      </c>
      <c r="AF115">
        <v>0</v>
      </c>
      <c r="AG115">
        <v>0</v>
      </c>
      <c r="AH115">
        <v>0</v>
      </c>
      <c r="AI115">
        <v>5.39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349</v>
      </c>
      <c r="AT115">
        <v>1.5900000000000001E-2</v>
      </c>
      <c r="AU115" t="s">
        <v>349</v>
      </c>
      <c r="AV115">
        <v>0</v>
      </c>
      <c r="AW115">
        <v>2</v>
      </c>
      <c r="AX115">
        <v>42559591</v>
      </c>
      <c r="AY115">
        <v>1</v>
      </c>
      <c r="AZ115">
        <v>0</v>
      </c>
      <c r="BA115">
        <v>111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Y115*Source!I76</f>
        <v>1.272E-4</v>
      </c>
      <c r="CY115">
        <f>AA115</f>
        <v>113137.99</v>
      </c>
      <c r="CZ115">
        <f>AE115</f>
        <v>20990.35</v>
      </c>
      <c r="DA115">
        <f>AI115</f>
        <v>5.39</v>
      </c>
      <c r="DB115">
        <v>0</v>
      </c>
    </row>
    <row r="116" spans="1:106" x14ac:dyDescent="0.2">
      <c r="A116">
        <f>ROW(Source!A77)</f>
        <v>77</v>
      </c>
      <c r="B116">
        <v>42559044</v>
      </c>
      <c r="C116">
        <v>42559592</v>
      </c>
      <c r="D116">
        <v>18406785</v>
      </c>
      <c r="E116">
        <v>1</v>
      </c>
      <c r="F116">
        <v>1</v>
      </c>
      <c r="G116">
        <v>1</v>
      </c>
      <c r="H116">
        <v>1</v>
      </c>
      <c r="I116" t="s">
        <v>51</v>
      </c>
      <c r="J116" t="s">
        <v>349</v>
      </c>
      <c r="K116" t="s">
        <v>52</v>
      </c>
      <c r="L116">
        <v>1369</v>
      </c>
      <c r="N116">
        <v>1013</v>
      </c>
      <c r="O116" t="s">
        <v>29</v>
      </c>
      <c r="P116" t="s">
        <v>29</v>
      </c>
      <c r="Q116">
        <v>1</v>
      </c>
      <c r="W116">
        <v>0</v>
      </c>
      <c r="X116">
        <v>645971194</v>
      </c>
      <c r="Y116">
        <v>98.062799999999996</v>
      </c>
      <c r="AA116">
        <v>0</v>
      </c>
      <c r="AB116">
        <v>0</v>
      </c>
      <c r="AC116">
        <v>0</v>
      </c>
      <c r="AD116">
        <v>8.86</v>
      </c>
      <c r="AE116">
        <v>0</v>
      </c>
      <c r="AF116">
        <v>0</v>
      </c>
      <c r="AG116">
        <v>0</v>
      </c>
      <c r="AH116">
        <v>8.86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349</v>
      </c>
      <c r="AT116">
        <v>71.06</v>
      </c>
      <c r="AU116" t="s">
        <v>401</v>
      </c>
      <c r="AV116">
        <v>1</v>
      </c>
      <c r="AW116">
        <v>2</v>
      </c>
      <c r="AX116">
        <v>42559600</v>
      </c>
      <c r="AY116">
        <v>1</v>
      </c>
      <c r="AZ116">
        <v>0</v>
      </c>
      <c r="BA116">
        <v>112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Y116*Source!I77</f>
        <v>15.690047999999999</v>
      </c>
      <c r="CY116">
        <f>AD116</f>
        <v>8.86</v>
      </c>
      <c r="CZ116">
        <f>AH116</f>
        <v>8.86</v>
      </c>
      <c r="DA116">
        <f>AL116</f>
        <v>1</v>
      </c>
      <c r="DB116">
        <v>0</v>
      </c>
    </row>
    <row r="117" spans="1:106" x14ac:dyDescent="0.2">
      <c r="A117">
        <f>ROW(Source!A77)</f>
        <v>77</v>
      </c>
      <c r="B117">
        <v>42559044</v>
      </c>
      <c r="C117">
        <v>42559592</v>
      </c>
      <c r="D117">
        <v>121548</v>
      </c>
      <c r="E117">
        <v>1</v>
      </c>
      <c r="F117">
        <v>1</v>
      </c>
      <c r="G117">
        <v>1</v>
      </c>
      <c r="H117">
        <v>1</v>
      </c>
      <c r="I117" t="s">
        <v>374</v>
      </c>
      <c r="J117" t="s">
        <v>349</v>
      </c>
      <c r="K117" t="s">
        <v>30</v>
      </c>
      <c r="L117">
        <v>608254</v>
      </c>
      <c r="N117">
        <v>1013</v>
      </c>
      <c r="O117" t="s">
        <v>31</v>
      </c>
      <c r="P117" t="s">
        <v>31</v>
      </c>
      <c r="Q117">
        <v>1</v>
      </c>
      <c r="W117">
        <v>0</v>
      </c>
      <c r="X117">
        <v>-185737400</v>
      </c>
      <c r="Y117">
        <v>1.4999999999999999E-2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349</v>
      </c>
      <c r="AT117">
        <v>0.01</v>
      </c>
      <c r="AU117" t="s">
        <v>400</v>
      </c>
      <c r="AV117">
        <v>2</v>
      </c>
      <c r="AW117">
        <v>2</v>
      </c>
      <c r="AX117">
        <v>42559601</v>
      </c>
      <c r="AY117">
        <v>1</v>
      </c>
      <c r="AZ117">
        <v>0</v>
      </c>
      <c r="BA117">
        <v>113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Y117*Source!I77</f>
        <v>2.3999999999999998E-3</v>
      </c>
      <c r="CY117">
        <f>AD117</f>
        <v>0</v>
      </c>
      <c r="CZ117">
        <f>AH117</f>
        <v>0</v>
      </c>
      <c r="DA117">
        <f>AL117</f>
        <v>1</v>
      </c>
      <c r="DB117">
        <v>0</v>
      </c>
    </row>
    <row r="118" spans="1:106" x14ac:dyDescent="0.2">
      <c r="A118">
        <f>ROW(Source!A77)</f>
        <v>77</v>
      </c>
      <c r="B118">
        <v>42559044</v>
      </c>
      <c r="C118">
        <v>42559592</v>
      </c>
      <c r="D118">
        <v>38766639</v>
      </c>
      <c r="E118">
        <v>1</v>
      </c>
      <c r="F118">
        <v>1</v>
      </c>
      <c r="G118">
        <v>1</v>
      </c>
      <c r="H118">
        <v>2</v>
      </c>
      <c r="I118" t="s">
        <v>53</v>
      </c>
      <c r="J118" t="s">
        <v>54</v>
      </c>
      <c r="K118" t="s">
        <v>55</v>
      </c>
      <c r="L118">
        <v>1368</v>
      </c>
      <c r="N118">
        <v>1011</v>
      </c>
      <c r="O118" t="s">
        <v>35</v>
      </c>
      <c r="P118" t="s">
        <v>35</v>
      </c>
      <c r="Q118">
        <v>1</v>
      </c>
      <c r="W118">
        <v>0</v>
      </c>
      <c r="X118">
        <v>344519037</v>
      </c>
      <c r="Y118">
        <v>1.4999999999999999E-2</v>
      </c>
      <c r="AA118">
        <v>0</v>
      </c>
      <c r="AB118">
        <v>323.54000000000002</v>
      </c>
      <c r="AC118">
        <v>320.08999999999997</v>
      </c>
      <c r="AD118">
        <v>0</v>
      </c>
      <c r="AE118">
        <v>0</v>
      </c>
      <c r="AF118">
        <v>31.26</v>
      </c>
      <c r="AG118">
        <v>13.5</v>
      </c>
      <c r="AH118">
        <v>0</v>
      </c>
      <c r="AI118">
        <v>1</v>
      </c>
      <c r="AJ118">
        <v>10.35</v>
      </c>
      <c r="AK118">
        <v>23.71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349</v>
      </c>
      <c r="AT118">
        <v>0.01</v>
      </c>
      <c r="AU118" t="s">
        <v>400</v>
      </c>
      <c r="AV118">
        <v>0</v>
      </c>
      <c r="AW118">
        <v>2</v>
      </c>
      <c r="AX118">
        <v>42559602</v>
      </c>
      <c r="AY118">
        <v>1</v>
      </c>
      <c r="AZ118">
        <v>0</v>
      </c>
      <c r="BA118">
        <v>114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Y118*Source!I77</f>
        <v>2.3999999999999998E-3</v>
      </c>
      <c r="CY118">
        <f>AB118</f>
        <v>323.54000000000002</v>
      </c>
      <c r="CZ118">
        <f>AF118</f>
        <v>31.26</v>
      </c>
      <c r="DA118">
        <f>AJ118</f>
        <v>10.35</v>
      </c>
      <c r="DB118">
        <v>0</v>
      </c>
    </row>
    <row r="119" spans="1:106" x14ac:dyDescent="0.2">
      <c r="A119">
        <f>ROW(Source!A77)</f>
        <v>77</v>
      </c>
      <c r="B119">
        <v>42559044</v>
      </c>
      <c r="C119">
        <v>42559592</v>
      </c>
      <c r="D119">
        <v>38768996</v>
      </c>
      <c r="E119">
        <v>1</v>
      </c>
      <c r="F119">
        <v>1</v>
      </c>
      <c r="G119">
        <v>1</v>
      </c>
      <c r="H119">
        <v>2</v>
      </c>
      <c r="I119" t="s">
        <v>42</v>
      </c>
      <c r="J119" t="s">
        <v>43</v>
      </c>
      <c r="K119" t="s">
        <v>44</v>
      </c>
      <c r="L119">
        <v>1368</v>
      </c>
      <c r="N119">
        <v>1011</v>
      </c>
      <c r="O119" t="s">
        <v>35</v>
      </c>
      <c r="P119" t="s">
        <v>35</v>
      </c>
      <c r="Q119">
        <v>1</v>
      </c>
      <c r="W119">
        <v>0</v>
      </c>
      <c r="X119">
        <v>1230759911</v>
      </c>
      <c r="Y119">
        <v>4.4999999999999998E-2</v>
      </c>
      <c r="AA119">
        <v>0</v>
      </c>
      <c r="AB119">
        <v>740.07</v>
      </c>
      <c r="AC119">
        <v>275.04000000000002</v>
      </c>
      <c r="AD119">
        <v>0</v>
      </c>
      <c r="AE119">
        <v>0</v>
      </c>
      <c r="AF119">
        <v>87.17</v>
      </c>
      <c r="AG119">
        <v>11.6</v>
      </c>
      <c r="AH119">
        <v>0</v>
      </c>
      <c r="AI119">
        <v>1</v>
      </c>
      <c r="AJ119">
        <v>8.49</v>
      </c>
      <c r="AK119">
        <v>23.71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349</v>
      </c>
      <c r="AT119">
        <v>0.03</v>
      </c>
      <c r="AU119" t="s">
        <v>400</v>
      </c>
      <c r="AV119">
        <v>0</v>
      </c>
      <c r="AW119">
        <v>2</v>
      </c>
      <c r="AX119">
        <v>42559603</v>
      </c>
      <c r="AY119">
        <v>1</v>
      </c>
      <c r="AZ119">
        <v>0</v>
      </c>
      <c r="BA119">
        <v>115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Y119*Source!I77</f>
        <v>7.1999999999999998E-3</v>
      </c>
      <c r="CY119">
        <f>AB119</f>
        <v>740.07</v>
      </c>
      <c r="CZ119">
        <f>AF119</f>
        <v>87.17</v>
      </c>
      <c r="DA119">
        <f>AJ119</f>
        <v>8.49</v>
      </c>
      <c r="DB119">
        <v>0</v>
      </c>
    </row>
    <row r="120" spans="1:106" x14ac:dyDescent="0.2">
      <c r="A120">
        <f>ROW(Source!A77)</f>
        <v>77</v>
      </c>
      <c r="B120">
        <v>42559044</v>
      </c>
      <c r="C120">
        <v>42559592</v>
      </c>
      <c r="D120">
        <v>38704427</v>
      </c>
      <c r="E120">
        <v>1</v>
      </c>
      <c r="F120">
        <v>1</v>
      </c>
      <c r="G120">
        <v>1</v>
      </c>
      <c r="H120">
        <v>3</v>
      </c>
      <c r="I120" t="s">
        <v>56</v>
      </c>
      <c r="J120" t="s">
        <v>57</v>
      </c>
      <c r="K120" t="s">
        <v>58</v>
      </c>
      <c r="L120">
        <v>1348</v>
      </c>
      <c r="N120">
        <v>1009</v>
      </c>
      <c r="O120" t="s">
        <v>594</v>
      </c>
      <c r="P120" t="s">
        <v>594</v>
      </c>
      <c r="Q120">
        <v>1000</v>
      </c>
      <c r="W120">
        <v>0</v>
      </c>
      <c r="X120">
        <v>1944168847</v>
      </c>
      <c r="Y120">
        <v>2.46E-2</v>
      </c>
      <c r="AA120">
        <v>79791.56</v>
      </c>
      <c r="AB120">
        <v>0</v>
      </c>
      <c r="AC120">
        <v>0</v>
      </c>
      <c r="AD120">
        <v>0</v>
      </c>
      <c r="AE120">
        <v>15707</v>
      </c>
      <c r="AF120">
        <v>0</v>
      </c>
      <c r="AG120">
        <v>0</v>
      </c>
      <c r="AH120">
        <v>0</v>
      </c>
      <c r="AI120">
        <v>5.08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349</v>
      </c>
      <c r="AT120">
        <v>2.46E-2</v>
      </c>
      <c r="AU120" t="s">
        <v>349</v>
      </c>
      <c r="AV120">
        <v>0</v>
      </c>
      <c r="AW120">
        <v>2</v>
      </c>
      <c r="AX120">
        <v>42559604</v>
      </c>
      <c r="AY120">
        <v>1</v>
      </c>
      <c r="AZ120">
        <v>0</v>
      </c>
      <c r="BA120">
        <v>116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Y120*Source!I77</f>
        <v>3.9360000000000003E-3</v>
      </c>
      <c r="CY120">
        <f>AA120</f>
        <v>79791.56</v>
      </c>
      <c r="CZ120">
        <f>AE120</f>
        <v>15707</v>
      </c>
      <c r="DA120">
        <f>AI120</f>
        <v>5.08</v>
      </c>
      <c r="DB120">
        <v>0</v>
      </c>
    </row>
    <row r="121" spans="1:106" x14ac:dyDescent="0.2">
      <c r="A121">
        <f>ROW(Source!A77)</f>
        <v>77</v>
      </c>
      <c r="B121">
        <v>42559044</v>
      </c>
      <c r="C121">
        <v>42559592</v>
      </c>
      <c r="D121">
        <v>38701883</v>
      </c>
      <c r="E121">
        <v>1</v>
      </c>
      <c r="F121">
        <v>1</v>
      </c>
      <c r="G121">
        <v>1</v>
      </c>
      <c r="H121">
        <v>3</v>
      </c>
      <c r="I121" t="s">
        <v>59</v>
      </c>
      <c r="J121" t="s">
        <v>60</v>
      </c>
      <c r="K121" t="s">
        <v>61</v>
      </c>
      <c r="L121">
        <v>1346</v>
      </c>
      <c r="N121">
        <v>1009</v>
      </c>
      <c r="O121" t="s">
        <v>62</v>
      </c>
      <c r="P121" t="s">
        <v>62</v>
      </c>
      <c r="Q121">
        <v>1</v>
      </c>
      <c r="W121">
        <v>0</v>
      </c>
      <c r="X121">
        <v>644139035</v>
      </c>
      <c r="Y121">
        <v>0.3</v>
      </c>
      <c r="AA121">
        <v>45.27</v>
      </c>
      <c r="AB121">
        <v>0</v>
      </c>
      <c r="AC121">
        <v>0</v>
      </c>
      <c r="AD121">
        <v>0</v>
      </c>
      <c r="AE121">
        <v>1.81</v>
      </c>
      <c r="AF121">
        <v>0</v>
      </c>
      <c r="AG121">
        <v>0</v>
      </c>
      <c r="AH121">
        <v>0</v>
      </c>
      <c r="AI121">
        <v>25.01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349</v>
      </c>
      <c r="AT121">
        <v>0.3</v>
      </c>
      <c r="AU121" t="s">
        <v>349</v>
      </c>
      <c r="AV121">
        <v>0</v>
      </c>
      <c r="AW121">
        <v>2</v>
      </c>
      <c r="AX121">
        <v>42559605</v>
      </c>
      <c r="AY121">
        <v>1</v>
      </c>
      <c r="AZ121">
        <v>0</v>
      </c>
      <c r="BA121">
        <v>117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Y121*Source!I77</f>
        <v>4.8000000000000001E-2</v>
      </c>
      <c r="CY121">
        <f>AA121</f>
        <v>45.27</v>
      </c>
      <c r="CZ121">
        <f>AE121</f>
        <v>1.81</v>
      </c>
      <c r="DA121">
        <f>AI121</f>
        <v>25.01</v>
      </c>
      <c r="DB121">
        <v>0</v>
      </c>
    </row>
    <row r="122" spans="1:106" x14ac:dyDescent="0.2">
      <c r="A122">
        <f>ROW(Source!A77)</f>
        <v>77</v>
      </c>
      <c r="B122">
        <v>42559044</v>
      </c>
      <c r="C122">
        <v>42559592</v>
      </c>
      <c r="D122">
        <v>38704658</v>
      </c>
      <c r="E122">
        <v>1</v>
      </c>
      <c r="F122">
        <v>1</v>
      </c>
      <c r="G122">
        <v>1</v>
      </c>
      <c r="H122">
        <v>3</v>
      </c>
      <c r="I122" t="s">
        <v>63</v>
      </c>
      <c r="J122" t="s">
        <v>64</v>
      </c>
      <c r="K122" t="s">
        <v>65</v>
      </c>
      <c r="L122">
        <v>1346</v>
      </c>
      <c r="N122">
        <v>1009</v>
      </c>
      <c r="O122" t="s">
        <v>62</v>
      </c>
      <c r="P122" t="s">
        <v>62</v>
      </c>
      <c r="Q122">
        <v>1</v>
      </c>
      <c r="W122">
        <v>0</v>
      </c>
      <c r="X122">
        <v>-425042614</v>
      </c>
      <c r="Y122">
        <v>2.7</v>
      </c>
      <c r="AA122">
        <v>199.45</v>
      </c>
      <c r="AB122">
        <v>0</v>
      </c>
      <c r="AC122">
        <v>0</v>
      </c>
      <c r="AD122">
        <v>0</v>
      </c>
      <c r="AE122">
        <v>32.590000000000003</v>
      </c>
      <c r="AF122">
        <v>0</v>
      </c>
      <c r="AG122">
        <v>0</v>
      </c>
      <c r="AH122">
        <v>0</v>
      </c>
      <c r="AI122">
        <v>6.12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349</v>
      </c>
      <c r="AT122">
        <v>2.7</v>
      </c>
      <c r="AU122" t="s">
        <v>349</v>
      </c>
      <c r="AV122">
        <v>0</v>
      </c>
      <c r="AW122">
        <v>2</v>
      </c>
      <c r="AX122">
        <v>42559606</v>
      </c>
      <c r="AY122">
        <v>1</v>
      </c>
      <c r="AZ122">
        <v>0</v>
      </c>
      <c r="BA122">
        <v>118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Y122*Source!I77</f>
        <v>0.43200000000000005</v>
      </c>
      <c r="CY122">
        <f>AA122</f>
        <v>199.45</v>
      </c>
      <c r="CZ122">
        <f>AE122</f>
        <v>32.590000000000003</v>
      </c>
      <c r="DA122">
        <f>AI122</f>
        <v>6.12</v>
      </c>
      <c r="DB122">
        <v>0</v>
      </c>
    </row>
    <row r="123" spans="1:106" x14ac:dyDescent="0.2">
      <c r="A123">
        <f>ROW(Source!A78)</f>
        <v>78</v>
      </c>
      <c r="B123">
        <v>42559044</v>
      </c>
      <c r="C123">
        <v>42559607</v>
      </c>
      <c r="D123">
        <v>18409661</v>
      </c>
      <c r="E123">
        <v>1</v>
      </c>
      <c r="F123">
        <v>1</v>
      </c>
      <c r="G123">
        <v>1</v>
      </c>
      <c r="H123">
        <v>1</v>
      </c>
      <c r="I123" t="s">
        <v>177</v>
      </c>
      <c r="J123" t="s">
        <v>349</v>
      </c>
      <c r="K123" t="s">
        <v>178</v>
      </c>
      <c r="L123">
        <v>1369</v>
      </c>
      <c r="N123">
        <v>1013</v>
      </c>
      <c r="O123" t="s">
        <v>29</v>
      </c>
      <c r="P123" t="s">
        <v>29</v>
      </c>
      <c r="Q123">
        <v>1</v>
      </c>
      <c r="W123">
        <v>0</v>
      </c>
      <c r="X123">
        <v>1989723076</v>
      </c>
      <c r="Y123">
        <v>66.349999999999994</v>
      </c>
      <c r="AA123">
        <v>0</v>
      </c>
      <c r="AB123">
        <v>0</v>
      </c>
      <c r="AC123">
        <v>0</v>
      </c>
      <c r="AD123">
        <v>8.64</v>
      </c>
      <c r="AE123">
        <v>0</v>
      </c>
      <c r="AF123">
        <v>0</v>
      </c>
      <c r="AG123">
        <v>0</v>
      </c>
      <c r="AH123">
        <v>8.64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349</v>
      </c>
      <c r="AT123">
        <v>66.349999999999994</v>
      </c>
      <c r="AU123" t="s">
        <v>349</v>
      </c>
      <c r="AV123">
        <v>1</v>
      </c>
      <c r="AW123">
        <v>2</v>
      </c>
      <c r="AX123">
        <v>42559618</v>
      </c>
      <c r="AY123">
        <v>1</v>
      </c>
      <c r="AZ123">
        <v>0</v>
      </c>
      <c r="BA123">
        <v>119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Y123*Source!I78</f>
        <v>9.9524999999999988</v>
      </c>
      <c r="CY123">
        <f>AD123</f>
        <v>8.64</v>
      </c>
      <c r="CZ123">
        <f>AH123</f>
        <v>8.64</v>
      </c>
      <c r="DA123">
        <f>AL123</f>
        <v>1</v>
      </c>
      <c r="DB123">
        <v>0</v>
      </c>
    </row>
    <row r="124" spans="1:106" x14ac:dyDescent="0.2">
      <c r="A124">
        <f>ROW(Source!A78)</f>
        <v>78</v>
      </c>
      <c r="B124">
        <v>42559044</v>
      </c>
      <c r="C124">
        <v>42559607</v>
      </c>
      <c r="D124">
        <v>121548</v>
      </c>
      <c r="E124">
        <v>1</v>
      </c>
      <c r="F124">
        <v>1</v>
      </c>
      <c r="G124">
        <v>1</v>
      </c>
      <c r="H124">
        <v>1</v>
      </c>
      <c r="I124" t="s">
        <v>374</v>
      </c>
      <c r="J124" t="s">
        <v>349</v>
      </c>
      <c r="K124" t="s">
        <v>30</v>
      </c>
      <c r="L124">
        <v>608254</v>
      </c>
      <c r="N124">
        <v>1013</v>
      </c>
      <c r="O124" t="s">
        <v>31</v>
      </c>
      <c r="P124" t="s">
        <v>31</v>
      </c>
      <c r="Q124">
        <v>1</v>
      </c>
      <c r="W124">
        <v>0</v>
      </c>
      <c r="X124">
        <v>-185737400</v>
      </c>
      <c r="Y124">
        <v>0.1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349</v>
      </c>
      <c r="AT124">
        <v>0.1</v>
      </c>
      <c r="AU124" t="s">
        <v>349</v>
      </c>
      <c r="AV124">
        <v>2</v>
      </c>
      <c r="AW124">
        <v>2</v>
      </c>
      <c r="AX124">
        <v>42559619</v>
      </c>
      <c r="AY124">
        <v>1</v>
      </c>
      <c r="AZ124">
        <v>0</v>
      </c>
      <c r="BA124">
        <v>120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Y124*Source!I78</f>
        <v>1.4999999999999999E-2</v>
      </c>
      <c r="CY124">
        <f>AD124</f>
        <v>0</v>
      </c>
      <c r="CZ124">
        <f>AH124</f>
        <v>0</v>
      </c>
      <c r="DA124">
        <f>AL124</f>
        <v>1</v>
      </c>
      <c r="DB124">
        <v>0</v>
      </c>
    </row>
    <row r="125" spans="1:106" x14ac:dyDescent="0.2">
      <c r="A125">
        <f>ROW(Source!A78)</f>
        <v>78</v>
      </c>
      <c r="B125">
        <v>42559044</v>
      </c>
      <c r="C125">
        <v>42559607</v>
      </c>
      <c r="D125">
        <v>38766639</v>
      </c>
      <c r="E125">
        <v>1</v>
      </c>
      <c r="F125">
        <v>1</v>
      </c>
      <c r="G125">
        <v>1</v>
      </c>
      <c r="H125">
        <v>2</v>
      </c>
      <c r="I125" t="s">
        <v>53</v>
      </c>
      <c r="J125" t="s">
        <v>68</v>
      </c>
      <c r="K125" t="s">
        <v>55</v>
      </c>
      <c r="L125">
        <v>1368</v>
      </c>
      <c r="N125">
        <v>1011</v>
      </c>
      <c r="O125" t="s">
        <v>35</v>
      </c>
      <c r="P125" t="s">
        <v>35</v>
      </c>
      <c r="Q125">
        <v>1</v>
      </c>
      <c r="W125">
        <v>0</v>
      </c>
      <c r="X125">
        <v>-1302720870</v>
      </c>
      <c r="Y125">
        <v>0.1</v>
      </c>
      <c r="AA125">
        <v>0</v>
      </c>
      <c r="AB125">
        <v>323.54000000000002</v>
      </c>
      <c r="AC125">
        <v>320.08999999999997</v>
      </c>
      <c r="AD125">
        <v>0</v>
      </c>
      <c r="AE125">
        <v>0</v>
      </c>
      <c r="AF125">
        <v>31.26</v>
      </c>
      <c r="AG125">
        <v>13.5</v>
      </c>
      <c r="AH125">
        <v>0</v>
      </c>
      <c r="AI125">
        <v>1</v>
      </c>
      <c r="AJ125">
        <v>10.35</v>
      </c>
      <c r="AK125">
        <v>23.71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349</v>
      </c>
      <c r="AT125">
        <v>0.1</v>
      </c>
      <c r="AU125" t="s">
        <v>349</v>
      </c>
      <c r="AV125">
        <v>0</v>
      </c>
      <c r="AW125">
        <v>2</v>
      </c>
      <c r="AX125">
        <v>42559620</v>
      </c>
      <c r="AY125">
        <v>1</v>
      </c>
      <c r="AZ125">
        <v>0</v>
      </c>
      <c r="BA125">
        <v>121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Y125*Source!I78</f>
        <v>1.4999999999999999E-2</v>
      </c>
      <c r="CY125">
        <f>AB125</f>
        <v>323.54000000000002</v>
      </c>
      <c r="CZ125">
        <f>AF125</f>
        <v>31.26</v>
      </c>
      <c r="DA125">
        <f>AJ125</f>
        <v>10.35</v>
      </c>
      <c r="DB125">
        <v>0</v>
      </c>
    </row>
    <row r="126" spans="1:106" x14ac:dyDescent="0.2">
      <c r="A126">
        <f>ROW(Source!A78)</f>
        <v>78</v>
      </c>
      <c r="B126">
        <v>42559044</v>
      </c>
      <c r="C126">
        <v>42559607</v>
      </c>
      <c r="D126">
        <v>38768996</v>
      </c>
      <c r="E126">
        <v>1</v>
      </c>
      <c r="F126">
        <v>1</v>
      </c>
      <c r="G126">
        <v>1</v>
      </c>
      <c r="H126">
        <v>2</v>
      </c>
      <c r="I126" t="s">
        <v>42</v>
      </c>
      <c r="J126" t="s">
        <v>69</v>
      </c>
      <c r="K126" t="s">
        <v>44</v>
      </c>
      <c r="L126">
        <v>1368</v>
      </c>
      <c r="N126">
        <v>1011</v>
      </c>
      <c r="O126" t="s">
        <v>35</v>
      </c>
      <c r="P126" t="s">
        <v>35</v>
      </c>
      <c r="Q126">
        <v>1</v>
      </c>
      <c r="W126">
        <v>0</v>
      </c>
      <c r="X126">
        <v>458544584</v>
      </c>
      <c r="Y126">
        <v>0.06</v>
      </c>
      <c r="AA126">
        <v>0</v>
      </c>
      <c r="AB126">
        <v>740.07</v>
      </c>
      <c r="AC126">
        <v>275.04000000000002</v>
      </c>
      <c r="AD126">
        <v>0</v>
      </c>
      <c r="AE126">
        <v>0</v>
      </c>
      <c r="AF126">
        <v>87.17</v>
      </c>
      <c r="AG126">
        <v>11.6</v>
      </c>
      <c r="AH126">
        <v>0</v>
      </c>
      <c r="AI126">
        <v>1</v>
      </c>
      <c r="AJ126">
        <v>8.49</v>
      </c>
      <c r="AK126">
        <v>23.71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349</v>
      </c>
      <c r="AT126">
        <v>0.06</v>
      </c>
      <c r="AU126" t="s">
        <v>349</v>
      </c>
      <c r="AV126">
        <v>0</v>
      </c>
      <c r="AW126">
        <v>2</v>
      </c>
      <c r="AX126">
        <v>42559621</v>
      </c>
      <c r="AY126">
        <v>1</v>
      </c>
      <c r="AZ126">
        <v>0</v>
      </c>
      <c r="BA126">
        <v>122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Y126*Source!I78</f>
        <v>8.9999999999999993E-3</v>
      </c>
      <c r="CY126">
        <f>AB126</f>
        <v>740.07</v>
      </c>
      <c r="CZ126">
        <f>AF126</f>
        <v>87.17</v>
      </c>
      <c r="DA126">
        <f>AJ126</f>
        <v>8.49</v>
      </c>
      <c r="DB126">
        <v>0</v>
      </c>
    </row>
    <row r="127" spans="1:106" x14ac:dyDescent="0.2">
      <c r="A127">
        <f>ROW(Source!A78)</f>
        <v>78</v>
      </c>
      <c r="B127">
        <v>42559044</v>
      </c>
      <c r="C127">
        <v>42559607</v>
      </c>
      <c r="D127">
        <v>38704489</v>
      </c>
      <c r="E127">
        <v>1</v>
      </c>
      <c r="F127">
        <v>1</v>
      </c>
      <c r="G127">
        <v>1</v>
      </c>
      <c r="H127">
        <v>3</v>
      </c>
      <c r="I127" t="s">
        <v>191</v>
      </c>
      <c r="J127" t="s">
        <v>192</v>
      </c>
      <c r="K127" t="s">
        <v>193</v>
      </c>
      <c r="L127">
        <v>1348</v>
      </c>
      <c r="N127">
        <v>1009</v>
      </c>
      <c r="O127" t="s">
        <v>594</v>
      </c>
      <c r="P127" t="s">
        <v>594</v>
      </c>
      <c r="Q127">
        <v>1000</v>
      </c>
      <c r="W127">
        <v>0</v>
      </c>
      <c r="X127">
        <v>-1822673724</v>
      </c>
      <c r="Y127">
        <v>2.1499999999999998E-2</v>
      </c>
      <c r="AA127">
        <v>69176.28</v>
      </c>
      <c r="AB127">
        <v>0</v>
      </c>
      <c r="AC127">
        <v>0</v>
      </c>
      <c r="AD127">
        <v>0</v>
      </c>
      <c r="AE127">
        <v>22532.99</v>
      </c>
      <c r="AF127">
        <v>0</v>
      </c>
      <c r="AG127">
        <v>0</v>
      </c>
      <c r="AH127">
        <v>0</v>
      </c>
      <c r="AI127">
        <v>3.07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349</v>
      </c>
      <c r="AT127">
        <v>2.1499999999999998E-2</v>
      </c>
      <c r="AU127" t="s">
        <v>349</v>
      </c>
      <c r="AV127">
        <v>0</v>
      </c>
      <c r="AW127">
        <v>2</v>
      </c>
      <c r="AX127">
        <v>42559622</v>
      </c>
      <c r="AY127">
        <v>1</v>
      </c>
      <c r="AZ127">
        <v>0</v>
      </c>
      <c r="BA127">
        <v>123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Y127*Source!I78</f>
        <v>3.2249999999999996E-3</v>
      </c>
      <c r="CY127">
        <f t="shared" ref="CY127:CY132" si="3">AA127</f>
        <v>69176.28</v>
      </c>
      <c r="CZ127">
        <f t="shared" ref="CZ127:CZ132" si="4">AE127</f>
        <v>22532.99</v>
      </c>
      <c r="DA127">
        <f t="shared" ref="DA127:DA132" si="5">AI127</f>
        <v>3.07</v>
      </c>
      <c r="DB127">
        <v>0</v>
      </c>
    </row>
    <row r="128" spans="1:106" x14ac:dyDescent="0.2">
      <c r="A128">
        <f>ROW(Source!A78)</f>
        <v>78</v>
      </c>
      <c r="B128">
        <v>42559044</v>
      </c>
      <c r="C128">
        <v>42559607</v>
      </c>
      <c r="D128">
        <v>38704656</v>
      </c>
      <c r="E128">
        <v>1</v>
      </c>
      <c r="F128">
        <v>1</v>
      </c>
      <c r="G128">
        <v>1</v>
      </c>
      <c r="H128">
        <v>3</v>
      </c>
      <c r="I128" t="s">
        <v>194</v>
      </c>
      <c r="J128" t="s">
        <v>195</v>
      </c>
      <c r="K128" t="s">
        <v>196</v>
      </c>
      <c r="L128">
        <v>1348</v>
      </c>
      <c r="N128">
        <v>1009</v>
      </c>
      <c r="O128" t="s">
        <v>594</v>
      </c>
      <c r="P128" t="s">
        <v>594</v>
      </c>
      <c r="Q128">
        <v>1000</v>
      </c>
      <c r="W128">
        <v>0</v>
      </c>
      <c r="X128">
        <v>-1393116995</v>
      </c>
      <c r="Y128">
        <v>5.1000000000000004E-3</v>
      </c>
      <c r="AA128">
        <v>83394</v>
      </c>
      <c r="AB128">
        <v>0</v>
      </c>
      <c r="AC128">
        <v>0</v>
      </c>
      <c r="AD128">
        <v>0</v>
      </c>
      <c r="AE128">
        <v>16950</v>
      </c>
      <c r="AF128">
        <v>0</v>
      </c>
      <c r="AG128">
        <v>0</v>
      </c>
      <c r="AH128">
        <v>0</v>
      </c>
      <c r="AI128">
        <v>4.92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349</v>
      </c>
      <c r="AT128">
        <v>5.1000000000000004E-3</v>
      </c>
      <c r="AU128" t="s">
        <v>349</v>
      </c>
      <c r="AV128">
        <v>0</v>
      </c>
      <c r="AW128">
        <v>2</v>
      </c>
      <c r="AX128">
        <v>42559623</v>
      </c>
      <c r="AY128">
        <v>1</v>
      </c>
      <c r="AZ128">
        <v>0</v>
      </c>
      <c r="BA128">
        <v>124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Y128*Source!I78</f>
        <v>7.6500000000000005E-4</v>
      </c>
      <c r="CY128">
        <f t="shared" si="3"/>
        <v>83394</v>
      </c>
      <c r="CZ128">
        <f t="shared" si="4"/>
        <v>16950</v>
      </c>
      <c r="DA128">
        <f t="shared" si="5"/>
        <v>4.92</v>
      </c>
      <c r="DB128">
        <v>0</v>
      </c>
    </row>
    <row r="129" spans="1:106" x14ac:dyDescent="0.2">
      <c r="A129">
        <f>ROW(Source!A78)</f>
        <v>78</v>
      </c>
      <c r="B129">
        <v>42559044</v>
      </c>
      <c r="C129">
        <v>42559607</v>
      </c>
      <c r="D129">
        <v>38701862</v>
      </c>
      <c r="E129">
        <v>1</v>
      </c>
      <c r="F129">
        <v>1</v>
      </c>
      <c r="G129">
        <v>1</v>
      </c>
      <c r="H129">
        <v>3</v>
      </c>
      <c r="I129" t="s">
        <v>182</v>
      </c>
      <c r="J129" t="s">
        <v>197</v>
      </c>
      <c r="K129" t="s">
        <v>184</v>
      </c>
      <c r="L129">
        <v>1327</v>
      </c>
      <c r="N129">
        <v>1005</v>
      </c>
      <c r="O129" t="s">
        <v>408</v>
      </c>
      <c r="P129" t="s">
        <v>408</v>
      </c>
      <c r="Q129">
        <v>1</v>
      </c>
      <c r="W129">
        <v>0</v>
      </c>
      <c r="X129">
        <v>2125256490</v>
      </c>
      <c r="Y129">
        <v>1.1000000000000001</v>
      </c>
      <c r="AA129">
        <v>198.13</v>
      </c>
      <c r="AB129">
        <v>0</v>
      </c>
      <c r="AC129">
        <v>0</v>
      </c>
      <c r="AD129">
        <v>0</v>
      </c>
      <c r="AE129">
        <v>72.31</v>
      </c>
      <c r="AF129">
        <v>0</v>
      </c>
      <c r="AG129">
        <v>0</v>
      </c>
      <c r="AH129">
        <v>0</v>
      </c>
      <c r="AI129">
        <v>2.74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349</v>
      </c>
      <c r="AT129">
        <v>1.1000000000000001</v>
      </c>
      <c r="AU129" t="s">
        <v>349</v>
      </c>
      <c r="AV129">
        <v>0</v>
      </c>
      <c r="AW129">
        <v>2</v>
      </c>
      <c r="AX129">
        <v>42559624</v>
      </c>
      <c r="AY129">
        <v>1</v>
      </c>
      <c r="AZ129">
        <v>0</v>
      </c>
      <c r="BA129">
        <v>125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Y129*Source!I78</f>
        <v>0.16500000000000001</v>
      </c>
      <c r="CY129">
        <f t="shared" si="3"/>
        <v>198.13</v>
      </c>
      <c r="CZ129">
        <f t="shared" si="4"/>
        <v>72.31</v>
      </c>
      <c r="DA129">
        <f t="shared" si="5"/>
        <v>2.74</v>
      </c>
      <c r="DB129">
        <v>0</v>
      </c>
    </row>
    <row r="130" spans="1:106" x14ac:dyDescent="0.2">
      <c r="A130">
        <f>ROW(Source!A78)</f>
        <v>78</v>
      </c>
      <c r="B130">
        <v>42559044</v>
      </c>
      <c r="C130">
        <v>42559607</v>
      </c>
      <c r="D130">
        <v>38703880</v>
      </c>
      <c r="E130">
        <v>1</v>
      </c>
      <c r="F130">
        <v>1</v>
      </c>
      <c r="G130">
        <v>1</v>
      </c>
      <c r="H130">
        <v>3</v>
      </c>
      <c r="I130" t="s">
        <v>185</v>
      </c>
      <c r="J130" t="s">
        <v>198</v>
      </c>
      <c r="K130" t="s">
        <v>187</v>
      </c>
      <c r="L130">
        <v>1348</v>
      </c>
      <c r="N130">
        <v>1009</v>
      </c>
      <c r="O130" t="s">
        <v>594</v>
      </c>
      <c r="P130" t="s">
        <v>594</v>
      </c>
      <c r="Q130">
        <v>1000</v>
      </c>
      <c r="W130">
        <v>0</v>
      </c>
      <c r="X130">
        <v>671224001</v>
      </c>
      <c r="Y130">
        <v>3.9399999999999998E-2</v>
      </c>
      <c r="AA130">
        <v>13612.04</v>
      </c>
      <c r="AB130">
        <v>0</v>
      </c>
      <c r="AC130">
        <v>0</v>
      </c>
      <c r="AD130">
        <v>0</v>
      </c>
      <c r="AE130">
        <v>4294.0200000000004</v>
      </c>
      <c r="AF130">
        <v>0</v>
      </c>
      <c r="AG130">
        <v>0</v>
      </c>
      <c r="AH130">
        <v>0</v>
      </c>
      <c r="AI130">
        <v>3.17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349</v>
      </c>
      <c r="AT130">
        <v>3.9399999999999998E-2</v>
      </c>
      <c r="AU130" t="s">
        <v>349</v>
      </c>
      <c r="AV130">
        <v>0</v>
      </c>
      <c r="AW130">
        <v>2</v>
      </c>
      <c r="AX130">
        <v>42559625</v>
      </c>
      <c r="AY130">
        <v>1</v>
      </c>
      <c r="AZ130">
        <v>0</v>
      </c>
      <c r="BA130">
        <v>126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Y130*Source!I78</f>
        <v>5.9099999999999995E-3</v>
      </c>
      <c r="CY130">
        <f t="shared" si="3"/>
        <v>13612.04</v>
      </c>
      <c r="CZ130">
        <f t="shared" si="4"/>
        <v>4294.0200000000004</v>
      </c>
      <c r="DA130">
        <f t="shared" si="5"/>
        <v>3.17</v>
      </c>
      <c r="DB130">
        <v>0</v>
      </c>
    </row>
    <row r="131" spans="1:106" x14ac:dyDescent="0.2">
      <c r="A131">
        <f>ROW(Source!A78)</f>
        <v>78</v>
      </c>
      <c r="B131">
        <v>42559044</v>
      </c>
      <c r="C131">
        <v>42559607</v>
      </c>
      <c r="D131">
        <v>38701883</v>
      </c>
      <c r="E131">
        <v>1</v>
      </c>
      <c r="F131">
        <v>1</v>
      </c>
      <c r="G131">
        <v>1</v>
      </c>
      <c r="H131">
        <v>3</v>
      </c>
      <c r="I131" t="s">
        <v>59</v>
      </c>
      <c r="J131" t="s">
        <v>79</v>
      </c>
      <c r="K131" t="s">
        <v>61</v>
      </c>
      <c r="L131">
        <v>1346</v>
      </c>
      <c r="N131">
        <v>1009</v>
      </c>
      <c r="O131" t="s">
        <v>62</v>
      </c>
      <c r="P131" t="s">
        <v>62</v>
      </c>
      <c r="Q131">
        <v>1</v>
      </c>
      <c r="W131">
        <v>0</v>
      </c>
      <c r="X131">
        <v>-1570619850</v>
      </c>
      <c r="Y131">
        <v>0.18</v>
      </c>
      <c r="AA131">
        <v>45.27</v>
      </c>
      <c r="AB131">
        <v>0</v>
      </c>
      <c r="AC131">
        <v>0</v>
      </c>
      <c r="AD131">
        <v>0</v>
      </c>
      <c r="AE131">
        <v>1.81</v>
      </c>
      <c r="AF131">
        <v>0</v>
      </c>
      <c r="AG131">
        <v>0</v>
      </c>
      <c r="AH131">
        <v>0</v>
      </c>
      <c r="AI131">
        <v>25.01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349</v>
      </c>
      <c r="AT131">
        <v>0.18</v>
      </c>
      <c r="AU131" t="s">
        <v>349</v>
      </c>
      <c r="AV131">
        <v>0</v>
      </c>
      <c r="AW131">
        <v>2</v>
      </c>
      <c r="AX131">
        <v>42559626</v>
      </c>
      <c r="AY131">
        <v>1</v>
      </c>
      <c r="AZ131">
        <v>0</v>
      </c>
      <c r="BA131">
        <v>127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Y131*Source!I78</f>
        <v>2.7E-2</v>
      </c>
      <c r="CY131">
        <f t="shared" si="3"/>
        <v>45.27</v>
      </c>
      <c r="CZ131">
        <f t="shared" si="4"/>
        <v>1.81</v>
      </c>
      <c r="DA131">
        <f t="shared" si="5"/>
        <v>25.01</v>
      </c>
      <c r="DB131">
        <v>0</v>
      </c>
    </row>
    <row r="132" spans="1:106" x14ac:dyDescent="0.2">
      <c r="A132">
        <f>ROW(Source!A78)</f>
        <v>78</v>
      </c>
      <c r="B132">
        <v>42559044</v>
      </c>
      <c r="C132">
        <v>42559607</v>
      </c>
      <c r="D132">
        <v>38743951</v>
      </c>
      <c r="E132">
        <v>1</v>
      </c>
      <c r="F132">
        <v>1</v>
      </c>
      <c r="G132">
        <v>1</v>
      </c>
      <c r="H132">
        <v>3</v>
      </c>
      <c r="I132" t="s">
        <v>80</v>
      </c>
      <c r="J132" t="s">
        <v>81</v>
      </c>
      <c r="K132" t="s">
        <v>82</v>
      </c>
      <c r="L132">
        <v>1339</v>
      </c>
      <c r="N132">
        <v>1007</v>
      </c>
      <c r="O132" t="s">
        <v>83</v>
      </c>
      <c r="P132" t="s">
        <v>83</v>
      </c>
      <c r="Q132">
        <v>1</v>
      </c>
      <c r="W132">
        <v>0</v>
      </c>
      <c r="X132">
        <v>-1546867598</v>
      </c>
      <c r="Y132">
        <v>2.3999999999999998E-3</v>
      </c>
      <c r="AA132">
        <v>432.62</v>
      </c>
      <c r="AB132">
        <v>0</v>
      </c>
      <c r="AC132">
        <v>0</v>
      </c>
      <c r="AD132">
        <v>0</v>
      </c>
      <c r="AE132">
        <v>74.59</v>
      </c>
      <c r="AF132">
        <v>0</v>
      </c>
      <c r="AG132">
        <v>0</v>
      </c>
      <c r="AH132">
        <v>0</v>
      </c>
      <c r="AI132">
        <v>5.8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349</v>
      </c>
      <c r="AT132">
        <v>2.3999999999999998E-3</v>
      </c>
      <c r="AU132" t="s">
        <v>349</v>
      </c>
      <c r="AV132">
        <v>0</v>
      </c>
      <c r="AW132">
        <v>2</v>
      </c>
      <c r="AX132">
        <v>42559627</v>
      </c>
      <c r="AY132">
        <v>1</v>
      </c>
      <c r="AZ132">
        <v>0</v>
      </c>
      <c r="BA132">
        <v>128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Y132*Source!I78</f>
        <v>3.5999999999999997E-4</v>
      </c>
      <c r="CY132">
        <f t="shared" si="3"/>
        <v>432.62</v>
      </c>
      <c r="CZ132">
        <f t="shared" si="4"/>
        <v>74.59</v>
      </c>
      <c r="DA132">
        <f t="shared" si="5"/>
        <v>5.8</v>
      </c>
      <c r="DB132">
        <v>0</v>
      </c>
    </row>
    <row r="133" spans="1:106" x14ac:dyDescent="0.2">
      <c r="A133">
        <f>ROW(Source!A79)</f>
        <v>79</v>
      </c>
      <c r="B133">
        <v>42559044</v>
      </c>
      <c r="C133">
        <v>42559628</v>
      </c>
      <c r="D133">
        <v>18410572</v>
      </c>
      <c r="E133">
        <v>1</v>
      </c>
      <c r="F133">
        <v>1</v>
      </c>
      <c r="G133">
        <v>1</v>
      </c>
      <c r="H133">
        <v>1</v>
      </c>
      <c r="I133" t="s">
        <v>66</v>
      </c>
      <c r="J133" t="s">
        <v>349</v>
      </c>
      <c r="K133" t="s">
        <v>67</v>
      </c>
      <c r="L133">
        <v>1369</v>
      </c>
      <c r="N133">
        <v>1013</v>
      </c>
      <c r="O133" t="s">
        <v>29</v>
      </c>
      <c r="P133" t="s">
        <v>29</v>
      </c>
      <c r="Q133">
        <v>1</v>
      </c>
      <c r="W133">
        <v>0</v>
      </c>
      <c r="X133">
        <v>-546915240</v>
      </c>
      <c r="Y133">
        <v>65.94</v>
      </c>
      <c r="AA133">
        <v>0</v>
      </c>
      <c r="AB133">
        <v>0</v>
      </c>
      <c r="AC133">
        <v>0</v>
      </c>
      <c r="AD133">
        <v>8.74</v>
      </c>
      <c r="AE133">
        <v>0</v>
      </c>
      <c r="AF133">
        <v>0</v>
      </c>
      <c r="AG133">
        <v>0</v>
      </c>
      <c r="AH133">
        <v>8.74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349</v>
      </c>
      <c r="AT133">
        <v>65.94</v>
      </c>
      <c r="AU133" t="s">
        <v>349</v>
      </c>
      <c r="AV133">
        <v>1</v>
      </c>
      <c r="AW133">
        <v>2</v>
      </c>
      <c r="AX133">
        <v>42559634</v>
      </c>
      <c r="AY133">
        <v>1</v>
      </c>
      <c r="AZ133">
        <v>0</v>
      </c>
      <c r="BA133">
        <v>129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Y133*Source!I79</f>
        <v>2.848608</v>
      </c>
      <c r="CY133">
        <f>AD133</f>
        <v>8.74</v>
      </c>
      <c r="CZ133">
        <f>AH133</f>
        <v>8.74</v>
      </c>
      <c r="DA133">
        <f>AL133</f>
        <v>1</v>
      </c>
      <c r="DB133">
        <v>0</v>
      </c>
    </row>
    <row r="134" spans="1:106" x14ac:dyDescent="0.2">
      <c r="A134">
        <f>ROW(Source!A79)</f>
        <v>79</v>
      </c>
      <c r="B134">
        <v>42559044</v>
      </c>
      <c r="C134">
        <v>42559628</v>
      </c>
      <c r="D134">
        <v>38768996</v>
      </c>
      <c r="E134">
        <v>1</v>
      </c>
      <c r="F134">
        <v>1</v>
      </c>
      <c r="G134">
        <v>1</v>
      </c>
      <c r="H134">
        <v>2</v>
      </c>
      <c r="I134" t="s">
        <v>42</v>
      </c>
      <c r="J134" t="s">
        <v>69</v>
      </c>
      <c r="K134" t="s">
        <v>44</v>
      </c>
      <c r="L134">
        <v>1368</v>
      </c>
      <c r="N134">
        <v>1011</v>
      </c>
      <c r="O134" t="s">
        <v>35</v>
      </c>
      <c r="P134" t="s">
        <v>35</v>
      </c>
      <c r="Q134">
        <v>1</v>
      </c>
      <c r="W134">
        <v>0</v>
      </c>
      <c r="X134">
        <v>458544584</v>
      </c>
      <c r="Y134">
        <v>0.01</v>
      </c>
      <c r="AA134">
        <v>0</v>
      </c>
      <c r="AB134">
        <v>740.07</v>
      </c>
      <c r="AC134">
        <v>275.04000000000002</v>
      </c>
      <c r="AD134">
        <v>0</v>
      </c>
      <c r="AE134">
        <v>0</v>
      </c>
      <c r="AF134">
        <v>87.17</v>
      </c>
      <c r="AG134">
        <v>11.6</v>
      </c>
      <c r="AH134">
        <v>0</v>
      </c>
      <c r="AI134">
        <v>1</v>
      </c>
      <c r="AJ134">
        <v>8.49</v>
      </c>
      <c r="AK134">
        <v>23.71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349</v>
      </c>
      <c r="AT134">
        <v>0.01</v>
      </c>
      <c r="AU134" t="s">
        <v>349</v>
      </c>
      <c r="AV134">
        <v>0</v>
      </c>
      <c r="AW134">
        <v>2</v>
      </c>
      <c r="AX134">
        <v>42559635</v>
      </c>
      <c r="AY134">
        <v>1</v>
      </c>
      <c r="AZ134">
        <v>0</v>
      </c>
      <c r="BA134">
        <v>130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Y134*Source!I79</f>
        <v>4.3200000000000004E-4</v>
      </c>
      <c r="CY134">
        <f>AB134</f>
        <v>740.07</v>
      </c>
      <c r="CZ134">
        <f>AF134</f>
        <v>87.17</v>
      </c>
      <c r="DA134">
        <f>AJ134</f>
        <v>8.49</v>
      </c>
      <c r="DB134">
        <v>0</v>
      </c>
    </row>
    <row r="135" spans="1:106" x14ac:dyDescent="0.2">
      <c r="A135">
        <f>ROW(Source!A79)</f>
        <v>79</v>
      </c>
      <c r="B135">
        <v>42559044</v>
      </c>
      <c r="C135">
        <v>42559628</v>
      </c>
      <c r="D135">
        <v>38704489</v>
      </c>
      <c r="E135">
        <v>1</v>
      </c>
      <c r="F135">
        <v>1</v>
      </c>
      <c r="G135">
        <v>1</v>
      </c>
      <c r="H135">
        <v>3</v>
      </c>
      <c r="I135" t="s">
        <v>191</v>
      </c>
      <c r="J135" t="s">
        <v>192</v>
      </c>
      <c r="K135" t="s">
        <v>193</v>
      </c>
      <c r="L135">
        <v>1348</v>
      </c>
      <c r="N135">
        <v>1009</v>
      </c>
      <c r="O135" t="s">
        <v>594</v>
      </c>
      <c r="P135" t="s">
        <v>594</v>
      </c>
      <c r="Q135">
        <v>1000</v>
      </c>
      <c r="W135">
        <v>0</v>
      </c>
      <c r="X135">
        <v>-1822673724</v>
      </c>
      <c r="Y135">
        <v>1.61E-2</v>
      </c>
      <c r="AA135">
        <v>69176.28</v>
      </c>
      <c r="AB135">
        <v>0</v>
      </c>
      <c r="AC135">
        <v>0</v>
      </c>
      <c r="AD135">
        <v>0</v>
      </c>
      <c r="AE135">
        <v>22532.99</v>
      </c>
      <c r="AF135">
        <v>0</v>
      </c>
      <c r="AG135">
        <v>0</v>
      </c>
      <c r="AH135">
        <v>0</v>
      </c>
      <c r="AI135">
        <v>3.07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349</v>
      </c>
      <c r="AT135">
        <v>1.61E-2</v>
      </c>
      <c r="AU135" t="s">
        <v>349</v>
      </c>
      <c r="AV135">
        <v>0</v>
      </c>
      <c r="AW135">
        <v>2</v>
      </c>
      <c r="AX135">
        <v>42559636</v>
      </c>
      <c r="AY135">
        <v>1</v>
      </c>
      <c r="AZ135">
        <v>0</v>
      </c>
      <c r="BA135">
        <v>131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Y135*Source!I79</f>
        <v>6.9552000000000004E-4</v>
      </c>
      <c r="CY135">
        <f>AA135</f>
        <v>69176.28</v>
      </c>
      <c r="CZ135">
        <f>AE135</f>
        <v>22532.99</v>
      </c>
      <c r="DA135">
        <f>AI135</f>
        <v>3.07</v>
      </c>
      <c r="DB135">
        <v>0</v>
      </c>
    </row>
    <row r="136" spans="1:106" x14ac:dyDescent="0.2">
      <c r="A136">
        <f>ROW(Source!A79)</f>
        <v>79</v>
      </c>
      <c r="B136">
        <v>42559044</v>
      </c>
      <c r="C136">
        <v>42559628</v>
      </c>
      <c r="D136">
        <v>38704656</v>
      </c>
      <c r="E136">
        <v>1</v>
      </c>
      <c r="F136">
        <v>1</v>
      </c>
      <c r="G136">
        <v>1</v>
      </c>
      <c r="H136">
        <v>3</v>
      </c>
      <c r="I136" t="s">
        <v>194</v>
      </c>
      <c r="J136" t="s">
        <v>195</v>
      </c>
      <c r="K136" t="s">
        <v>196</v>
      </c>
      <c r="L136">
        <v>1348</v>
      </c>
      <c r="N136">
        <v>1009</v>
      </c>
      <c r="O136" t="s">
        <v>594</v>
      </c>
      <c r="P136" t="s">
        <v>594</v>
      </c>
      <c r="Q136">
        <v>1000</v>
      </c>
      <c r="W136">
        <v>0</v>
      </c>
      <c r="X136">
        <v>-1393116995</v>
      </c>
      <c r="Y136">
        <v>8.9999999999999993E-3</v>
      </c>
      <c r="AA136">
        <v>83394</v>
      </c>
      <c r="AB136">
        <v>0</v>
      </c>
      <c r="AC136">
        <v>0</v>
      </c>
      <c r="AD136">
        <v>0</v>
      </c>
      <c r="AE136">
        <v>16950</v>
      </c>
      <c r="AF136">
        <v>0</v>
      </c>
      <c r="AG136">
        <v>0</v>
      </c>
      <c r="AH136">
        <v>0</v>
      </c>
      <c r="AI136">
        <v>4.92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349</v>
      </c>
      <c r="AT136">
        <v>8.9999999999999993E-3</v>
      </c>
      <c r="AU136" t="s">
        <v>349</v>
      </c>
      <c r="AV136">
        <v>0</v>
      </c>
      <c r="AW136">
        <v>2</v>
      </c>
      <c r="AX136">
        <v>42559637</v>
      </c>
      <c r="AY136">
        <v>1</v>
      </c>
      <c r="AZ136">
        <v>0</v>
      </c>
      <c r="BA136">
        <v>132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Y136*Source!I79</f>
        <v>3.8880000000000002E-4</v>
      </c>
      <c r="CY136">
        <f>AA136</f>
        <v>83394</v>
      </c>
      <c r="CZ136">
        <f>AE136</f>
        <v>16950</v>
      </c>
      <c r="DA136">
        <f>AI136</f>
        <v>4.92</v>
      </c>
      <c r="DB136">
        <v>0</v>
      </c>
    </row>
    <row r="137" spans="1:106" x14ac:dyDescent="0.2">
      <c r="A137">
        <f>ROW(Source!A79)</f>
        <v>79</v>
      </c>
      <c r="B137">
        <v>42559044</v>
      </c>
      <c r="C137">
        <v>42559628</v>
      </c>
      <c r="D137">
        <v>38701883</v>
      </c>
      <c r="E137">
        <v>1</v>
      </c>
      <c r="F137">
        <v>1</v>
      </c>
      <c r="G137">
        <v>1</v>
      </c>
      <c r="H137">
        <v>3</v>
      </c>
      <c r="I137" t="s">
        <v>59</v>
      </c>
      <c r="J137" t="s">
        <v>79</v>
      </c>
      <c r="K137" t="s">
        <v>61</v>
      </c>
      <c r="L137">
        <v>1346</v>
      </c>
      <c r="N137">
        <v>1009</v>
      </c>
      <c r="O137" t="s">
        <v>62</v>
      </c>
      <c r="P137" t="s">
        <v>62</v>
      </c>
      <c r="Q137">
        <v>1</v>
      </c>
      <c r="W137">
        <v>0</v>
      </c>
      <c r="X137">
        <v>-1570619850</v>
      </c>
      <c r="Y137">
        <v>0.1</v>
      </c>
      <c r="AA137">
        <v>45.27</v>
      </c>
      <c r="AB137">
        <v>0</v>
      </c>
      <c r="AC137">
        <v>0</v>
      </c>
      <c r="AD137">
        <v>0</v>
      </c>
      <c r="AE137">
        <v>1.81</v>
      </c>
      <c r="AF137">
        <v>0</v>
      </c>
      <c r="AG137">
        <v>0</v>
      </c>
      <c r="AH137">
        <v>0</v>
      </c>
      <c r="AI137">
        <v>25.01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349</v>
      </c>
      <c r="AT137">
        <v>0.1</v>
      </c>
      <c r="AU137" t="s">
        <v>349</v>
      </c>
      <c r="AV137">
        <v>0</v>
      </c>
      <c r="AW137">
        <v>2</v>
      </c>
      <c r="AX137">
        <v>42559638</v>
      </c>
      <c r="AY137">
        <v>1</v>
      </c>
      <c r="AZ137">
        <v>0</v>
      </c>
      <c r="BA137">
        <v>133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Y137*Source!I79</f>
        <v>4.3200000000000001E-3</v>
      </c>
      <c r="CY137">
        <f>AA137</f>
        <v>45.27</v>
      </c>
      <c r="CZ137">
        <f>AE137</f>
        <v>1.81</v>
      </c>
      <c r="DA137">
        <f>AI137</f>
        <v>25.01</v>
      </c>
      <c r="DB137">
        <v>0</v>
      </c>
    </row>
    <row r="138" spans="1:106" x14ac:dyDescent="0.2">
      <c r="A138">
        <f>ROW(Source!A80)</f>
        <v>80</v>
      </c>
      <c r="B138">
        <v>42559044</v>
      </c>
      <c r="C138">
        <v>42559639</v>
      </c>
      <c r="D138">
        <v>18406785</v>
      </c>
      <c r="E138">
        <v>1</v>
      </c>
      <c r="F138">
        <v>1</v>
      </c>
      <c r="G138">
        <v>1</v>
      </c>
      <c r="H138">
        <v>1</v>
      </c>
      <c r="I138" t="s">
        <v>51</v>
      </c>
      <c r="J138" t="s">
        <v>349</v>
      </c>
      <c r="K138" t="s">
        <v>52</v>
      </c>
      <c r="L138">
        <v>1369</v>
      </c>
      <c r="N138">
        <v>1013</v>
      </c>
      <c r="O138" t="s">
        <v>29</v>
      </c>
      <c r="P138" t="s">
        <v>29</v>
      </c>
      <c r="Q138">
        <v>1</v>
      </c>
      <c r="W138">
        <v>0</v>
      </c>
      <c r="X138">
        <v>645971194</v>
      </c>
      <c r="Y138">
        <v>98.062799999999996</v>
      </c>
      <c r="AA138">
        <v>0</v>
      </c>
      <c r="AB138">
        <v>0</v>
      </c>
      <c r="AC138">
        <v>0</v>
      </c>
      <c r="AD138">
        <v>8.86</v>
      </c>
      <c r="AE138">
        <v>0</v>
      </c>
      <c r="AF138">
        <v>0</v>
      </c>
      <c r="AG138">
        <v>0</v>
      </c>
      <c r="AH138">
        <v>8.86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349</v>
      </c>
      <c r="AT138">
        <v>71.06</v>
      </c>
      <c r="AU138" t="s">
        <v>401</v>
      </c>
      <c r="AV138">
        <v>1</v>
      </c>
      <c r="AW138">
        <v>2</v>
      </c>
      <c r="AX138">
        <v>42559647</v>
      </c>
      <c r="AY138">
        <v>1</v>
      </c>
      <c r="AZ138">
        <v>0</v>
      </c>
      <c r="BA138">
        <v>134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Y138*Source!I80</f>
        <v>88.256519999999995</v>
      </c>
      <c r="CY138">
        <f>AD138</f>
        <v>8.86</v>
      </c>
      <c r="CZ138">
        <f>AH138</f>
        <v>8.86</v>
      </c>
      <c r="DA138">
        <f>AL138</f>
        <v>1</v>
      </c>
      <c r="DB138">
        <v>0</v>
      </c>
    </row>
    <row r="139" spans="1:106" x14ac:dyDescent="0.2">
      <c r="A139">
        <f>ROW(Source!A80)</f>
        <v>80</v>
      </c>
      <c r="B139">
        <v>42559044</v>
      </c>
      <c r="C139">
        <v>42559639</v>
      </c>
      <c r="D139">
        <v>121548</v>
      </c>
      <c r="E139">
        <v>1</v>
      </c>
      <c r="F139">
        <v>1</v>
      </c>
      <c r="G139">
        <v>1</v>
      </c>
      <c r="H139">
        <v>1</v>
      </c>
      <c r="I139" t="s">
        <v>374</v>
      </c>
      <c r="J139" t="s">
        <v>349</v>
      </c>
      <c r="K139" t="s">
        <v>30</v>
      </c>
      <c r="L139">
        <v>608254</v>
      </c>
      <c r="N139">
        <v>1013</v>
      </c>
      <c r="O139" t="s">
        <v>31</v>
      </c>
      <c r="P139" t="s">
        <v>31</v>
      </c>
      <c r="Q139">
        <v>1</v>
      </c>
      <c r="W139">
        <v>0</v>
      </c>
      <c r="X139">
        <v>-185737400</v>
      </c>
      <c r="Y139">
        <v>1.4999999999999999E-2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349</v>
      </c>
      <c r="AT139">
        <v>0.01</v>
      </c>
      <c r="AU139" t="s">
        <v>400</v>
      </c>
      <c r="AV139">
        <v>2</v>
      </c>
      <c r="AW139">
        <v>2</v>
      </c>
      <c r="AX139">
        <v>42559648</v>
      </c>
      <c r="AY139">
        <v>1</v>
      </c>
      <c r="AZ139">
        <v>0</v>
      </c>
      <c r="BA139">
        <v>135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Y139*Source!I80</f>
        <v>1.35E-2</v>
      </c>
      <c r="CY139">
        <f>AD139</f>
        <v>0</v>
      </c>
      <c r="CZ139">
        <f>AH139</f>
        <v>0</v>
      </c>
      <c r="DA139">
        <f>AL139</f>
        <v>1</v>
      </c>
      <c r="DB139">
        <v>0</v>
      </c>
    </row>
    <row r="140" spans="1:106" x14ac:dyDescent="0.2">
      <c r="A140">
        <f>ROW(Source!A80)</f>
        <v>80</v>
      </c>
      <c r="B140">
        <v>42559044</v>
      </c>
      <c r="C140">
        <v>42559639</v>
      </c>
      <c r="D140">
        <v>38766639</v>
      </c>
      <c r="E140">
        <v>1</v>
      </c>
      <c r="F140">
        <v>1</v>
      </c>
      <c r="G140">
        <v>1</v>
      </c>
      <c r="H140">
        <v>2</v>
      </c>
      <c r="I140" t="s">
        <v>53</v>
      </c>
      <c r="J140" t="s">
        <v>54</v>
      </c>
      <c r="K140" t="s">
        <v>55</v>
      </c>
      <c r="L140">
        <v>1368</v>
      </c>
      <c r="N140">
        <v>1011</v>
      </c>
      <c r="O140" t="s">
        <v>35</v>
      </c>
      <c r="P140" t="s">
        <v>35</v>
      </c>
      <c r="Q140">
        <v>1</v>
      </c>
      <c r="W140">
        <v>0</v>
      </c>
      <c r="X140">
        <v>344519037</v>
      </c>
      <c r="Y140">
        <v>1.4999999999999999E-2</v>
      </c>
      <c r="AA140">
        <v>0</v>
      </c>
      <c r="AB140">
        <v>323.54000000000002</v>
      </c>
      <c r="AC140">
        <v>320.08999999999997</v>
      </c>
      <c r="AD140">
        <v>0</v>
      </c>
      <c r="AE140">
        <v>0</v>
      </c>
      <c r="AF140">
        <v>31.26</v>
      </c>
      <c r="AG140">
        <v>13.5</v>
      </c>
      <c r="AH140">
        <v>0</v>
      </c>
      <c r="AI140">
        <v>1</v>
      </c>
      <c r="AJ140">
        <v>10.35</v>
      </c>
      <c r="AK140">
        <v>23.71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349</v>
      </c>
      <c r="AT140">
        <v>0.01</v>
      </c>
      <c r="AU140" t="s">
        <v>400</v>
      </c>
      <c r="AV140">
        <v>0</v>
      </c>
      <c r="AW140">
        <v>2</v>
      </c>
      <c r="AX140">
        <v>42559649</v>
      </c>
      <c r="AY140">
        <v>1</v>
      </c>
      <c r="AZ140">
        <v>0</v>
      </c>
      <c r="BA140">
        <v>136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Y140*Source!I80</f>
        <v>1.35E-2</v>
      </c>
      <c r="CY140">
        <f>AB140</f>
        <v>323.54000000000002</v>
      </c>
      <c r="CZ140">
        <f>AF140</f>
        <v>31.26</v>
      </c>
      <c r="DA140">
        <f>AJ140</f>
        <v>10.35</v>
      </c>
      <c r="DB140">
        <v>0</v>
      </c>
    </row>
    <row r="141" spans="1:106" x14ac:dyDescent="0.2">
      <c r="A141">
        <f>ROW(Source!A80)</f>
        <v>80</v>
      </c>
      <c r="B141">
        <v>42559044</v>
      </c>
      <c r="C141">
        <v>42559639</v>
      </c>
      <c r="D141">
        <v>38768996</v>
      </c>
      <c r="E141">
        <v>1</v>
      </c>
      <c r="F141">
        <v>1</v>
      </c>
      <c r="G141">
        <v>1</v>
      </c>
      <c r="H141">
        <v>2</v>
      </c>
      <c r="I141" t="s">
        <v>42</v>
      </c>
      <c r="J141" t="s">
        <v>43</v>
      </c>
      <c r="K141" t="s">
        <v>44</v>
      </c>
      <c r="L141">
        <v>1368</v>
      </c>
      <c r="N141">
        <v>1011</v>
      </c>
      <c r="O141" t="s">
        <v>35</v>
      </c>
      <c r="P141" t="s">
        <v>35</v>
      </c>
      <c r="Q141">
        <v>1</v>
      </c>
      <c r="W141">
        <v>0</v>
      </c>
      <c r="X141">
        <v>1230759911</v>
      </c>
      <c r="Y141">
        <v>4.4999999999999998E-2</v>
      </c>
      <c r="AA141">
        <v>0</v>
      </c>
      <c r="AB141">
        <v>740.07</v>
      </c>
      <c r="AC141">
        <v>275.04000000000002</v>
      </c>
      <c r="AD141">
        <v>0</v>
      </c>
      <c r="AE141">
        <v>0</v>
      </c>
      <c r="AF141">
        <v>87.17</v>
      </c>
      <c r="AG141">
        <v>11.6</v>
      </c>
      <c r="AH141">
        <v>0</v>
      </c>
      <c r="AI141">
        <v>1</v>
      </c>
      <c r="AJ141">
        <v>8.49</v>
      </c>
      <c r="AK141">
        <v>23.71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349</v>
      </c>
      <c r="AT141">
        <v>0.03</v>
      </c>
      <c r="AU141" t="s">
        <v>400</v>
      </c>
      <c r="AV141">
        <v>0</v>
      </c>
      <c r="AW141">
        <v>2</v>
      </c>
      <c r="AX141">
        <v>42559650</v>
      </c>
      <c r="AY141">
        <v>1</v>
      </c>
      <c r="AZ141">
        <v>0</v>
      </c>
      <c r="BA141">
        <v>137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Y141*Source!I80</f>
        <v>4.0500000000000001E-2</v>
      </c>
      <c r="CY141">
        <f>AB141</f>
        <v>740.07</v>
      </c>
      <c r="CZ141">
        <f>AF141</f>
        <v>87.17</v>
      </c>
      <c r="DA141">
        <f>AJ141</f>
        <v>8.49</v>
      </c>
      <c r="DB141">
        <v>0</v>
      </c>
    </row>
    <row r="142" spans="1:106" x14ac:dyDescent="0.2">
      <c r="A142">
        <f>ROW(Source!A80)</f>
        <v>80</v>
      </c>
      <c r="B142">
        <v>42559044</v>
      </c>
      <c r="C142">
        <v>42559639</v>
      </c>
      <c r="D142">
        <v>38704427</v>
      </c>
      <c r="E142">
        <v>1</v>
      </c>
      <c r="F142">
        <v>1</v>
      </c>
      <c r="G142">
        <v>1</v>
      </c>
      <c r="H142">
        <v>3</v>
      </c>
      <c r="I142" t="s">
        <v>56</v>
      </c>
      <c r="J142" t="s">
        <v>57</v>
      </c>
      <c r="K142" t="s">
        <v>58</v>
      </c>
      <c r="L142">
        <v>1348</v>
      </c>
      <c r="N142">
        <v>1009</v>
      </c>
      <c r="O142" t="s">
        <v>594</v>
      </c>
      <c r="P142" t="s">
        <v>594</v>
      </c>
      <c r="Q142">
        <v>1000</v>
      </c>
      <c r="W142">
        <v>0</v>
      </c>
      <c r="X142">
        <v>1944168847</v>
      </c>
      <c r="Y142">
        <v>2.46E-2</v>
      </c>
      <c r="AA142">
        <v>79791.56</v>
      </c>
      <c r="AB142">
        <v>0</v>
      </c>
      <c r="AC142">
        <v>0</v>
      </c>
      <c r="AD142">
        <v>0</v>
      </c>
      <c r="AE142">
        <v>15707</v>
      </c>
      <c r="AF142">
        <v>0</v>
      </c>
      <c r="AG142">
        <v>0</v>
      </c>
      <c r="AH142">
        <v>0</v>
      </c>
      <c r="AI142">
        <v>5.08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1</v>
      </c>
      <c r="AQ142">
        <v>0</v>
      </c>
      <c r="AR142">
        <v>0</v>
      </c>
      <c r="AS142" t="s">
        <v>349</v>
      </c>
      <c r="AT142">
        <v>2.46E-2</v>
      </c>
      <c r="AU142" t="s">
        <v>349</v>
      </c>
      <c r="AV142">
        <v>0</v>
      </c>
      <c r="AW142">
        <v>2</v>
      </c>
      <c r="AX142">
        <v>42559651</v>
      </c>
      <c r="AY142">
        <v>1</v>
      </c>
      <c r="AZ142">
        <v>0</v>
      </c>
      <c r="BA142">
        <v>138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Y142*Source!I80</f>
        <v>2.214E-2</v>
      </c>
      <c r="CY142">
        <f>AA142</f>
        <v>79791.56</v>
      </c>
      <c r="CZ142">
        <f>AE142</f>
        <v>15707</v>
      </c>
      <c r="DA142">
        <f>AI142</f>
        <v>5.08</v>
      </c>
      <c r="DB142">
        <v>0</v>
      </c>
    </row>
    <row r="143" spans="1:106" x14ac:dyDescent="0.2">
      <c r="A143">
        <f>ROW(Source!A80)</f>
        <v>80</v>
      </c>
      <c r="B143">
        <v>42559044</v>
      </c>
      <c r="C143">
        <v>42559639</v>
      </c>
      <c r="D143">
        <v>38701883</v>
      </c>
      <c r="E143">
        <v>1</v>
      </c>
      <c r="F143">
        <v>1</v>
      </c>
      <c r="G143">
        <v>1</v>
      </c>
      <c r="H143">
        <v>3</v>
      </c>
      <c r="I143" t="s">
        <v>59</v>
      </c>
      <c r="J143" t="s">
        <v>60</v>
      </c>
      <c r="K143" t="s">
        <v>61</v>
      </c>
      <c r="L143">
        <v>1346</v>
      </c>
      <c r="N143">
        <v>1009</v>
      </c>
      <c r="O143" t="s">
        <v>62</v>
      </c>
      <c r="P143" t="s">
        <v>62</v>
      </c>
      <c r="Q143">
        <v>1</v>
      </c>
      <c r="W143">
        <v>0</v>
      </c>
      <c r="X143">
        <v>644139035</v>
      </c>
      <c r="Y143">
        <v>0.3</v>
      </c>
      <c r="AA143">
        <v>45.27</v>
      </c>
      <c r="AB143">
        <v>0</v>
      </c>
      <c r="AC143">
        <v>0</v>
      </c>
      <c r="AD143">
        <v>0</v>
      </c>
      <c r="AE143">
        <v>1.81</v>
      </c>
      <c r="AF143">
        <v>0</v>
      </c>
      <c r="AG143">
        <v>0</v>
      </c>
      <c r="AH143">
        <v>0</v>
      </c>
      <c r="AI143">
        <v>25.01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1</v>
      </c>
      <c r="AQ143">
        <v>0</v>
      </c>
      <c r="AR143">
        <v>0</v>
      </c>
      <c r="AS143" t="s">
        <v>349</v>
      </c>
      <c r="AT143">
        <v>0.3</v>
      </c>
      <c r="AU143" t="s">
        <v>349</v>
      </c>
      <c r="AV143">
        <v>0</v>
      </c>
      <c r="AW143">
        <v>2</v>
      </c>
      <c r="AX143">
        <v>42559652</v>
      </c>
      <c r="AY143">
        <v>1</v>
      </c>
      <c r="AZ143">
        <v>0</v>
      </c>
      <c r="BA143">
        <v>139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Y143*Source!I80</f>
        <v>0.27</v>
      </c>
      <c r="CY143">
        <f>AA143</f>
        <v>45.27</v>
      </c>
      <c r="CZ143">
        <f>AE143</f>
        <v>1.81</v>
      </c>
      <c r="DA143">
        <f>AI143</f>
        <v>25.01</v>
      </c>
      <c r="DB143">
        <v>0</v>
      </c>
    </row>
    <row r="144" spans="1:106" x14ac:dyDescent="0.2">
      <c r="A144">
        <f>ROW(Source!A80)</f>
        <v>80</v>
      </c>
      <c r="B144">
        <v>42559044</v>
      </c>
      <c r="C144">
        <v>42559639</v>
      </c>
      <c r="D144">
        <v>38704658</v>
      </c>
      <c r="E144">
        <v>1</v>
      </c>
      <c r="F144">
        <v>1</v>
      </c>
      <c r="G144">
        <v>1</v>
      </c>
      <c r="H144">
        <v>3</v>
      </c>
      <c r="I144" t="s">
        <v>63</v>
      </c>
      <c r="J144" t="s">
        <v>64</v>
      </c>
      <c r="K144" t="s">
        <v>65</v>
      </c>
      <c r="L144">
        <v>1346</v>
      </c>
      <c r="N144">
        <v>1009</v>
      </c>
      <c r="O144" t="s">
        <v>62</v>
      </c>
      <c r="P144" t="s">
        <v>62</v>
      </c>
      <c r="Q144">
        <v>1</v>
      </c>
      <c r="W144">
        <v>0</v>
      </c>
      <c r="X144">
        <v>-425042614</v>
      </c>
      <c r="Y144">
        <v>2.7</v>
      </c>
      <c r="AA144">
        <v>199.45</v>
      </c>
      <c r="AB144">
        <v>0</v>
      </c>
      <c r="AC144">
        <v>0</v>
      </c>
      <c r="AD144">
        <v>0</v>
      </c>
      <c r="AE144">
        <v>32.590000000000003</v>
      </c>
      <c r="AF144">
        <v>0</v>
      </c>
      <c r="AG144">
        <v>0</v>
      </c>
      <c r="AH144">
        <v>0</v>
      </c>
      <c r="AI144">
        <v>6.12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1</v>
      </c>
      <c r="AQ144">
        <v>0</v>
      </c>
      <c r="AR144">
        <v>0</v>
      </c>
      <c r="AS144" t="s">
        <v>349</v>
      </c>
      <c r="AT144">
        <v>2.7</v>
      </c>
      <c r="AU144" t="s">
        <v>349</v>
      </c>
      <c r="AV144">
        <v>0</v>
      </c>
      <c r="AW144">
        <v>2</v>
      </c>
      <c r="AX144">
        <v>42559653</v>
      </c>
      <c r="AY144">
        <v>1</v>
      </c>
      <c r="AZ144">
        <v>0</v>
      </c>
      <c r="BA144">
        <v>140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Y144*Source!I80</f>
        <v>2.4300000000000002</v>
      </c>
      <c r="CY144">
        <f>AA144</f>
        <v>199.45</v>
      </c>
      <c r="CZ144">
        <f>AE144</f>
        <v>32.590000000000003</v>
      </c>
      <c r="DA144">
        <f>AI144</f>
        <v>6.12</v>
      </c>
      <c r="DB144">
        <v>0</v>
      </c>
    </row>
    <row r="145" spans="1:106" x14ac:dyDescent="0.2">
      <c r="A145">
        <f>ROW(Source!A81)</f>
        <v>81</v>
      </c>
      <c r="B145">
        <v>42559044</v>
      </c>
      <c r="C145">
        <v>42559654</v>
      </c>
      <c r="D145">
        <v>18409661</v>
      </c>
      <c r="E145">
        <v>1</v>
      </c>
      <c r="F145">
        <v>1</v>
      </c>
      <c r="G145">
        <v>1</v>
      </c>
      <c r="H145">
        <v>1</v>
      </c>
      <c r="I145" t="s">
        <v>177</v>
      </c>
      <c r="J145" t="s">
        <v>349</v>
      </c>
      <c r="K145" t="s">
        <v>178</v>
      </c>
      <c r="L145">
        <v>1369</v>
      </c>
      <c r="N145">
        <v>1013</v>
      </c>
      <c r="O145" t="s">
        <v>29</v>
      </c>
      <c r="P145" t="s">
        <v>29</v>
      </c>
      <c r="Q145">
        <v>1</v>
      </c>
      <c r="W145">
        <v>0</v>
      </c>
      <c r="X145">
        <v>1989723076</v>
      </c>
      <c r="Y145">
        <v>66.349999999999994</v>
      </c>
      <c r="AA145">
        <v>0</v>
      </c>
      <c r="AB145">
        <v>0</v>
      </c>
      <c r="AC145">
        <v>0</v>
      </c>
      <c r="AD145">
        <v>8.64</v>
      </c>
      <c r="AE145">
        <v>0</v>
      </c>
      <c r="AF145">
        <v>0</v>
      </c>
      <c r="AG145">
        <v>0</v>
      </c>
      <c r="AH145">
        <v>8.64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349</v>
      </c>
      <c r="AT145">
        <v>66.349999999999994</v>
      </c>
      <c r="AU145" t="s">
        <v>349</v>
      </c>
      <c r="AV145">
        <v>1</v>
      </c>
      <c r="AW145">
        <v>2</v>
      </c>
      <c r="AX145">
        <v>42559665</v>
      </c>
      <c r="AY145">
        <v>1</v>
      </c>
      <c r="AZ145">
        <v>0</v>
      </c>
      <c r="BA145">
        <v>141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Y145*Source!I81</f>
        <v>1.6587499999999999</v>
      </c>
      <c r="CY145">
        <f>AD145</f>
        <v>8.64</v>
      </c>
      <c r="CZ145">
        <f>AH145</f>
        <v>8.64</v>
      </c>
      <c r="DA145">
        <f>AL145</f>
        <v>1</v>
      </c>
      <c r="DB145">
        <v>0</v>
      </c>
    </row>
    <row r="146" spans="1:106" x14ac:dyDescent="0.2">
      <c r="A146">
        <f>ROW(Source!A81)</f>
        <v>81</v>
      </c>
      <c r="B146">
        <v>42559044</v>
      </c>
      <c r="C146">
        <v>42559654</v>
      </c>
      <c r="D146">
        <v>121548</v>
      </c>
      <c r="E146">
        <v>1</v>
      </c>
      <c r="F146">
        <v>1</v>
      </c>
      <c r="G146">
        <v>1</v>
      </c>
      <c r="H146">
        <v>1</v>
      </c>
      <c r="I146" t="s">
        <v>374</v>
      </c>
      <c r="J146" t="s">
        <v>349</v>
      </c>
      <c r="K146" t="s">
        <v>30</v>
      </c>
      <c r="L146">
        <v>608254</v>
      </c>
      <c r="N146">
        <v>1013</v>
      </c>
      <c r="O146" t="s">
        <v>31</v>
      </c>
      <c r="P146" t="s">
        <v>31</v>
      </c>
      <c r="Q146">
        <v>1</v>
      </c>
      <c r="W146">
        <v>0</v>
      </c>
      <c r="X146">
        <v>-185737400</v>
      </c>
      <c r="Y146">
        <v>0.1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349</v>
      </c>
      <c r="AT146">
        <v>0.1</v>
      </c>
      <c r="AU146" t="s">
        <v>349</v>
      </c>
      <c r="AV146">
        <v>2</v>
      </c>
      <c r="AW146">
        <v>2</v>
      </c>
      <c r="AX146">
        <v>42559666</v>
      </c>
      <c r="AY146">
        <v>1</v>
      </c>
      <c r="AZ146">
        <v>0</v>
      </c>
      <c r="BA146">
        <v>142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Y146*Source!I81</f>
        <v>2.5000000000000005E-3</v>
      </c>
      <c r="CY146">
        <f>AD146</f>
        <v>0</v>
      </c>
      <c r="CZ146">
        <f>AH146</f>
        <v>0</v>
      </c>
      <c r="DA146">
        <f>AL146</f>
        <v>1</v>
      </c>
      <c r="DB146">
        <v>0</v>
      </c>
    </row>
    <row r="147" spans="1:106" x14ac:dyDescent="0.2">
      <c r="A147">
        <f>ROW(Source!A81)</f>
        <v>81</v>
      </c>
      <c r="B147">
        <v>42559044</v>
      </c>
      <c r="C147">
        <v>42559654</v>
      </c>
      <c r="D147">
        <v>38766639</v>
      </c>
      <c r="E147">
        <v>1</v>
      </c>
      <c r="F147">
        <v>1</v>
      </c>
      <c r="G147">
        <v>1</v>
      </c>
      <c r="H147">
        <v>2</v>
      </c>
      <c r="I147" t="s">
        <v>53</v>
      </c>
      <c r="J147" t="s">
        <v>68</v>
      </c>
      <c r="K147" t="s">
        <v>55</v>
      </c>
      <c r="L147">
        <v>1368</v>
      </c>
      <c r="N147">
        <v>1011</v>
      </c>
      <c r="O147" t="s">
        <v>35</v>
      </c>
      <c r="P147" t="s">
        <v>35</v>
      </c>
      <c r="Q147">
        <v>1</v>
      </c>
      <c r="W147">
        <v>0</v>
      </c>
      <c r="X147">
        <v>-1302720870</v>
      </c>
      <c r="Y147">
        <v>0.1</v>
      </c>
      <c r="AA147">
        <v>0</v>
      </c>
      <c r="AB147">
        <v>323.54000000000002</v>
      </c>
      <c r="AC147">
        <v>320.08999999999997</v>
      </c>
      <c r="AD147">
        <v>0</v>
      </c>
      <c r="AE147">
        <v>0</v>
      </c>
      <c r="AF147">
        <v>31.26</v>
      </c>
      <c r="AG147">
        <v>13.5</v>
      </c>
      <c r="AH147">
        <v>0</v>
      </c>
      <c r="AI147">
        <v>1</v>
      </c>
      <c r="AJ147">
        <v>10.35</v>
      </c>
      <c r="AK147">
        <v>23.71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349</v>
      </c>
      <c r="AT147">
        <v>0.1</v>
      </c>
      <c r="AU147" t="s">
        <v>349</v>
      </c>
      <c r="AV147">
        <v>0</v>
      </c>
      <c r="AW147">
        <v>2</v>
      </c>
      <c r="AX147">
        <v>42559667</v>
      </c>
      <c r="AY147">
        <v>1</v>
      </c>
      <c r="AZ147">
        <v>0</v>
      </c>
      <c r="BA147">
        <v>143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Y147*Source!I81</f>
        <v>2.5000000000000005E-3</v>
      </c>
      <c r="CY147">
        <f>AB147</f>
        <v>323.54000000000002</v>
      </c>
      <c r="CZ147">
        <f>AF147</f>
        <v>31.26</v>
      </c>
      <c r="DA147">
        <f>AJ147</f>
        <v>10.35</v>
      </c>
      <c r="DB147">
        <v>0</v>
      </c>
    </row>
    <row r="148" spans="1:106" x14ac:dyDescent="0.2">
      <c r="A148">
        <f>ROW(Source!A81)</f>
        <v>81</v>
      </c>
      <c r="B148">
        <v>42559044</v>
      </c>
      <c r="C148">
        <v>42559654</v>
      </c>
      <c r="D148">
        <v>38768996</v>
      </c>
      <c r="E148">
        <v>1</v>
      </c>
      <c r="F148">
        <v>1</v>
      </c>
      <c r="G148">
        <v>1</v>
      </c>
      <c r="H148">
        <v>2</v>
      </c>
      <c r="I148" t="s">
        <v>42</v>
      </c>
      <c r="J148" t="s">
        <v>69</v>
      </c>
      <c r="K148" t="s">
        <v>44</v>
      </c>
      <c r="L148">
        <v>1368</v>
      </c>
      <c r="N148">
        <v>1011</v>
      </c>
      <c r="O148" t="s">
        <v>35</v>
      </c>
      <c r="P148" t="s">
        <v>35</v>
      </c>
      <c r="Q148">
        <v>1</v>
      </c>
      <c r="W148">
        <v>0</v>
      </c>
      <c r="X148">
        <v>458544584</v>
      </c>
      <c r="Y148">
        <v>0.06</v>
      </c>
      <c r="AA148">
        <v>0</v>
      </c>
      <c r="AB148">
        <v>740.07</v>
      </c>
      <c r="AC148">
        <v>275.04000000000002</v>
      </c>
      <c r="AD148">
        <v>0</v>
      </c>
      <c r="AE148">
        <v>0</v>
      </c>
      <c r="AF148">
        <v>87.17</v>
      </c>
      <c r="AG148">
        <v>11.6</v>
      </c>
      <c r="AH148">
        <v>0</v>
      </c>
      <c r="AI148">
        <v>1</v>
      </c>
      <c r="AJ148">
        <v>8.49</v>
      </c>
      <c r="AK148">
        <v>23.71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349</v>
      </c>
      <c r="AT148">
        <v>0.06</v>
      </c>
      <c r="AU148" t="s">
        <v>349</v>
      </c>
      <c r="AV148">
        <v>0</v>
      </c>
      <c r="AW148">
        <v>2</v>
      </c>
      <c r="AX148">
        <v>42559668</v>
      </c>
      <c r="AY148">
        <v>1</v>
      </c>
      <c r="AZ148">
        <v>0</v>
      </c>
      <c r="BA148">
        <v>144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Y148*Source!I81</f>
        <v>1.5E-3</v>
      </c>
      <c r="CY148">
        <f>AB148</f>
        <v>740.07</v>
      </c>
      <c r="CZ148">
        <f>AF148</f>
        <v>87.17</v>
      </c>
      <c r="DA148">
        <f>AJ148</f>
        <v>8.49</v>
      </c>
      <c r="DB148">
        <v>0</v>
      </c>
    </row>
    <row r="149" spans="1:106" x14ac:dyDescent="0.2">
      <c r="A149">
        <f>ROW(Source!A81)</f>
        <v>81</v>
      </c>
      <c r="B149">
        <v>42559044</v>
      </c>
      <c r="C149">
        <v>42559654</v>
      </c>
      <c r="D149">
        <v>38704489</v>
      </c>
      <c r="E149">
        <v>1</v>
      </c>
      <c r="F149">
        <v>1</v>
      </c>
      <c r="G149">
        <v>1</v>
      </c>
      <c r="H149">
        <v>3</v>
      </c>
      <c r="I149" t="s">
        <v>191</v>
      </c>
      <c r="J149" t="s">
        <v>192</v>
      </c>
      <c r="K149" t="s">
        <v>193</v>
      </c>
      <c r="L149">
        <v>1348</v>
      </c>
      <c r="N149">
        <v>1009</v>
      </c>
      <c r="O149" t="s">
        <v>594</v>
      </c>
      <c r="P149" t="s">
        <v>594</v>
      </c>
      <c r="Q149">
        <v>1000</v>
      </c>
      <c r="W149">
        <v>0</v>
      </c>
      <c r="X149">
        <v>-1822673724</v>
      </c>
      <c r="Y149">
        <v>2.1499999999999998E-2</v>
      </c>
      <c r="AA149">
        <v>69176.28</v>
      </c>
      <c r="AB149">
        <v>0</v>
      </c>
      <c r="AC149">
        <v>0</v>
      </c>
      <c r="AD149">
        <v>0</v>
      </c>
      <c r="AE149">
        <v>22532.99</v>
      </c>
      <c r="AF149">
        <v>0</v>
      </c>
      <c r="AG149">
        <v>0</v>
      </c>
      <c r="AH149">
        <v>0</v>
      </c>
      <c r="AI149">
        <v>3.07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349</v>
      </c>
      <c r="AT149">
        <v>2.1499999999999998E-2</v>
      </c>
      <c r="AU149" t="s">
        <v>349</v>
      </c>
      <c r="AV149">
        <v>0</v>
      </c>
      <c r="AW149">
        <v>2</v>
      </c>
      <c r="AX149">
        <v>42559669</v>
      </c>
      <c r="AY149">
        <v>1</v>
      </c>
      <c r="AZ149">
        <v>0</v>
      </c>
      <c r="BA149">
        <v>145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Y149*Source!I81</f>
        <v>5.375E-4</v>
      </c>
      <c r="CY149">
        <f t="shared" ref="CY149:CY154" si="6">AA149</f>
        <v>69176.28</v>
      </c>
      <c r="CZ149">
        <f t="shared" ref="CZ149:CZ154" si="7">AE149</f>
        <v>22532.99</v>
      </c>
      <c r="DA149">
        <f t="shared" ref="DA149:DA154" si="8">AI149</f>
        <v>3.07</v>
      </c>
      <c r="DB149">
        <v>0</v>
      </c>
    </row>
    <row r="150" spans="1:106" x14ac:dyDescent="0.2">
      <c r="A150">
        <f>ROW(Source!A81)</f>
        <v>81</v>
      </c>
      <c r="B150">
        <v>42559044</v>
      </c>
      <c r="C150">
        <v>42559654</v>
      </c>
      <c r="D150">
        <v>38704656</v>
      </c>
      <c r="E150">
        <v>1</v>
      </c>
      <c r="F150">
        <v>1</v>
      </c>
      <c r="G150">
        <v>1</v>
      </c>
      <c r="H150">
        <v>3</v>
      </c>
      <c r="I150" t="s">
        <v>194</v>
      </c>
      <c r="J150" t="s">
        <v>195</v>
      </c>
      <c r="K150" t="s">
        <v>196</v>
      </c>
      <c r="L150">
        <v>1348</v>
      </c>
      <c r="N150">
        <v>1009</v>
      </c>
      <c r="O150" t="s">
        <v>594</v>
      </c>
      <c r="P150" t="s">
        <v>594</v>
      </c>
      <c r="Q150">
        <v>1000</v>
      </c>
      <c r="W150">
        <v>0</v>
      </c>
      <c r="X150">
        <v>-1393116995</v>
      </c>
      <c r="Y150">
        <v>5.1000000000000004E-3</v>
      </c>
      <c r="AA150">
        <v>83394</v>
      </c>
      <c r="AB150">
        <v>0</v>
      </c>
      <c r="AC150">
        <v>0</v>
      </c>
      <c r="AD150">
        <v>0</v>
      </c>
      <c r="AE150">
        <v>16950</v>
      </c>
      <c r="AF150">
        <v>0</v>
      </c>
      <c r="AG150">
        <v>0</v>
      </c>
      <c r="AH150">
        <v>0</v>
      </c>
      <c r="AI150">
        <v>4.92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349</v>
      </c>
      <c r="AT150">
        <v>5.1000000000000004E-3</v>
      </c>
      <c r="AU150" t="s">
        <v>349</v>
      </c>
      <c r="AV150">
        <v>0</v>
      </c>
      <c r="AW150">
        <v>2</v>
      </c>
      <c r="AX150">
        <v>42559670</v>
      </c>
      <c r="AY150">
        <v>1</v>
      </c>
      <c r="AZ150">
        <v>0</v>
      </c>
      <c r="BA150">
        <v>146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Y150*Source!I81</f>
        <v>1.2750000000000001E-4</v>
      </c>
      <c r="CY150">
        <f t="shared" si="6"/>
        <v>83394</v>
      </c>
      <c r="CZ150">
        <f t="shared" si="7"/>
        <v>16950</v>
      </c>
      <c r="DA150">
        <f t="shared" si="8"/>
        <v>4.92</v>
      </c>
      <c r="DB150">
        <v>0</v>
      </c>
    </row>
    <row r="151" spans="1:106" x14ac:dyDescent="0.2">
      <c r="A151">
        <f>ROW(Source!A81)</f>
        <v>81</v>
      </c>
      <c r="B151">
        <v>42559044</v>
      </c>
      <c r="C151">
        <v>42559654</v>
      </c>
      <c r="D151">
        <v>38701862</v>
      </c>
      <c r="E151">
        <v>1</v>
      </c>
      <c r="F151">
        <v>1</v>
      </c>
      <c r="G151">
        <v>1</v>
      </c>
      <c r="H151">
        <v>3</v>
      </c>
      <c r="I151" t="s">
        <v>182</v>
      </c>
      <c r="J151" t="s">
        <v>197</v>
      </c>
      <c r="K151" t="s">
        <v>184</v>
      </c>
      <c r="L151">
        <v>1327</v>
      </c>
      <c r="N151">
        <v>1005</v>
      </c>
      <c r="O151" t="s">
        <v>408</v>
      </c>
      <c r="P151" t="s">
        <v>408</v>
      </c>
      <c r="Q151">
        <v>1</v>
      </c>
      <c r="W151">
        <v>0</v>
      </c>
      <c r="X151">
        <v>2125256490</v>
      </c>
      <c r="Y151">
        <v>1.1000000000000001</v>
      </c>
      <c r="AA151">
        <v>198.13</v>
      </c>
      <c r="AB151">
        <v>0</v>
      </c>
      <c r="AC151">
        <v>0</v>
      </c>
      <c r="AD151">
        <v>0</v>
      </c>
      <c r="AE151">
        <v>72.31</v>
      </c>
      <c r="AF151">
        <v>0</v>
      </c>
      <c r="AG151">
        <v>0</v>
      </c>
      <c r="AH151">
        <v>0</v>
      </c>
      <c r="AI151">
        <v>2.74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349</v>
      </c>
      <c r="AT151">
        <v>1.1000000000000001</v>
      </c>
      <c r="AU151" t="s">
        <v>349</v>
      </c>
      <c r="AV151">
        <v>0</v>
      </c>
      <c r="AW151">
        <v>2</v>
      </c>
      <c r="AX151">
        <v>42559671</v>
      </c>
      <c r="AY151">
        <v>1</v>
      </c>
      <c r="AZ151">
        <v>0</v>
      </c>
      <c r="BA151">
        <v>147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Y151*Source!I81</f>
        <v>2.7500000000000004E-2</v>
      </c>
      <c r="CY151">
        <f t="shared" si="6"/>
        <v>198.13</v>
      </c>
      <c r="CZ151">
        <f t="shared" si="7"/>
        <v>72.31</v>
      </c>
      <c r="DA151">
        <f t="shared" si="8"/>
        <v>2.74</v>
      </c>
      <c r="DB151">
        <v>0</v>
      </c>
    </row>
    <row r="152" spans="1:106" x14ac:dyDescent="0.2">
      <c r="A152">
        <f>ROW(Source!A81)</f>
        <v>81</v>
      </c>
      <c r="B152">
        <v>42559044</v>
      </c>
      <c r="C152">
        <v>42559654</v>
      </c>
      <c r="D152">
        <v>38703880</v>
      </c>
      <c r="E152">
        <v>1</v>
      </c>
      <c r="F152">
        <v>1</v>
      </c>
      <c r="G152">
        <v>1</v>
      </c>
      <c r="H152">
        <v>3</v>
      </c>
      <c r="I152" t="s">
        <v>185</v>
      </c>
      <c r="J152" t="s">
        <v>198</v>
      </c>
      <c r="K152" t="s">
        <v>187</v>
      </c>
      <c r="L152">
        <v>1348</v>
      </c>
      <c r="N152">
        <v>1009</v>
      </c>
      <c r="O152" t="s">
        <v>594</v>
      </c>
      <c r="P152" t="s">
        <v>594</v>
      </c>
      <c r="Q152">
        <v>1000</v>
      </c>
      <c r="W152">
        <v>0</v>
      </c>
      <c r="X152">
        <v>671224001</v>
      </c>
      <c r="Y152">
        <v>3.9399999999999998E-2</v>
      </c>
      <c r="AA152">
        <v>13612.04</v>
      </c>
      <c r="AB152">
        <v>0</v>
      </c>
      <c r="AC152">
        <v>0</v>
      </c>
      <c r="AD152">
        <v>0</v>
      </c>
      <c r="AE152">
        <v>4294.0200000000004</v>
      </c>
      <c r="AF152">
        <v>0</v>
      </c>
      <c r="AG152">
        <v>0</v>
      </c>
      <c r="AH152">
        <v>0</v>
      </c>
      <c r="AI152">
        <v>3.17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349</v>
      </c>
      <c r="AT152">
        <v>3.9399999999999998E-2</v>
      </c>
      <c r="AU152" t="s">
        <v>349</v>
      </c>
      <c r="AV152">
        <v>0</v>
      </c>
      <c r="AW152">
        <v>2</v>
      </c>
      <c r="AX152">
        <v>42559672</v>
      </c>
      <c r="AY152">
        <v>1</v>
      </c>
      <c r="AZ152">
        <v>0</v>
      </c>
      <c r="BA152">
        <v>148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Y152*Source!I81</f>
        <v>9.8499999999999998E-4</v>
      </c>
      <c r="CY152">
        <f t="shared" si="6"/>
        <v>13612.04</v>
      </c>
      <c r="CZ152">
        <f t="shared" si="7"/>
        <v>4294.0200000000004</v>
      </c>
      <c r="DA152">
        <f t="shared" si="8"/>
        <v>3.17</v>
      </c>
      <c r="DB152">
        <v>0</v>
      </c>
    </row>
    <row r="153" spans="1:106" x14ac:dyDescent="0.2">
      <c r="A153">
        <f>ROW(Source!A81)</f>
        <v>81</v>
      </c>
      <c r="B153">
        <v>42559044</v>
      </c>
      <c r="C153">
        <v>42559654</v>
      </c>
      <c r="D153">
        <v>38701883</v>
      </c>
      <c r="E153">
        <v>1</v>
      </c>
      <c r="F153">
        <v>1</v>
      </c>
      <c r="G153">
        <v>1</v>
      </c>
      <c r="H153">
        <v>3</v>
      </c>
      <c r="I153" t="s">
        <v>59</v>
      </c>
      <c r="J153" t="s">
        <v>79</v>
      </c>
      <c r="K153" t="s">
        <v>61</v>
      </c>
      <c r="L153">
        <v>1346</v>
      </c>
      <c r="N153">
        <v>1009</v>
      </c>
      <c r="O153" t="s">
        <v>62</v>
      </c>
      <c r="P153" t="s">
        <v>62</v>
      </c>
      <c r="Q153">
        <v>1</v>
      </c>
      <c r="W153">
        <v>0</v>
      </c>
      <c r="X153">
        <v>-1570619850</v>
      </c>
      <c r="Y153">
        <v>0.18</v>
      </c>
      <c r="AA153">
        <v>45.27</v>
      </c>
      <c r="AB153">
        <v>0</v>
      </c>
      <c r="AC153">
        <v>0</v>
      </c>
      <c r="AD153">
        <v>0</v>
      </c>
      <c r="AE153">
        <v>1.81</v>
      </c>
      <c r="AF153">
        <v>0</v>
      </c>
      <c r="AG153">
        <v>0</v>
      </c>
      <c r="AH153">
        <v>0</v>
      </c>
      <c r="AI153">
        <v>25.01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349</v>
      </c>
      <c r="AT153">
        <v>0.18</v>
      </c>
      <c r="AU153" t="s">
        <v>349</v>
      </c>
      <c r="AV153">
        <v>0</v>
      </c>
      <c r="AW153">
        <v>2</v>
      </c>
      <c r="AX153">
        <v>42559673</v>
      </c>
      <c r="AY153">
        <v>1</v>
      </c>
      <c r="AZ153">
        <v>0</v>
      </c>
      <c r="BA153">
        <v>149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Y153*Source!I81</f>
        <v>4.4999999999999997E-3</v>
      </c>
      <c r="CY153">
        <f t="shared" si="6"/>
        <v>45.27</v>
      </c>
      <c r="CZ153">
        <f t="shared" si="7"/>
        <v>1.81</v>
      </c>
      <c r="DA153">
        <f t="shared" si="8"/>
        <v>25.01</v>
      </c>
      <c r="DB153">
        <v>0</v>
      </c>
    </row>
    <row r="154" spans="1:106" x14ac:dyDescent="0.2">
      <c r="A154">
        <f>ROW(Source!A81)</f>
        <v>81</v>
      </c>
      <c r="B154">
        <v>42559044</v>
      </c>
      <c r="C154">
        <v>42559654</v>
      </c>
      <c r="D154">
        <v>38743951</v>
      </c>
      <c r="E154">
        <v>1</v>
      </c>
      <c r="F154">
        <v>1</v>
      </c>
      <c r="G154">
        <v>1</v>
      </c>
      <c r="H154">
        <v>3</v>
      </c>
      <c r="I154" t="s">
        <v>80</v>
      </c>
      <c r="J154" t="s">
        <v>81</v>
      </c>
      <c r="K154" t="s">
        <v>82</v>
      </c>
      <c r="L154">
        <v>1339</v>
      </c>
      <c r="N154">
        <v>1007</v>
      </c>
      <c r="O154" t="s">
        <v>83</v>
      </c>
      <c r="P154" t="s">
        <v>83</v>
      </c>
      <c r="Q154">
        <v>1</v>
      </c>
      <c r="W154">
        <v>0</v>
      </c>
      <c r="X154">
        <v>-1546867598</v>
      </c>
      <c r="Y154">
        <v>2.3999999999999998E-3</v>
      </c>
      <c r="AA154">
        <v>432.62</v>
      </c>
      <c r="AB154">
        <v>0</v>
      </c>
      <c r="AC154">
        <v>0</v>
      </c>
      <c r="AD154">
        <v>0</v>
      </c>
      <c r="AE154">
        <v>74.59</v>
      </c>
      <c r="AF154">
        <v>0</v>
      </c>
      <c r="AG154">
        <v>0</v>
      </c>
      <c r="AH154">
        <v>0</v>
      </c>
      <c r="AI154">
        <v>5.8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349</v>
      </c>
      <c r="AT154">
        <v>2.3999999999999998E-3</v>
      </c>
      <c r="AU154" t="s">
        <v>349</v>
      </c>
      <c r="AV154">
        <v>0</v>
      </c>
      <c r="AW154">
        <v>2</v>
      </c>
      <c r="AX154">
        <v>42559674</v>
      </c>
      <c r="AY154">
        <v>1</v>
      </c>
      <c r="AZ154">
        <v>0</v>
      </c>
      <c r="BA154">
        <v>150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Y154*Source!I81</f>
        <v>5.9999999999999995E-5</v>
      </c>
      <c r="CY154">
        <f t="shared" si="6"/>
        <v>432.62</v>
      </c>
      <c r="CZ154">
        <f t="shared" si="7"/>
        <v>74.59</v>
      </c>
      <c r="DA154">
        <f t="shared" si="8"/>
        <v>5.8</v>
      </c>
      <c r="DB154">
        <v>0</v>
      </c>
    </row>
    <row r="155" spans="1:106" x14ac:dyDescent="0.2">
      <c r="A155">
        <f>ROW(Source!A82)</f>
        <v>82</v>
      </c>
      <c r="B155">
        <v>42559044</v>
      </c>
      <c r="C155">
        <v>42559675</v>
      </c>
      <c r="D155">
        <v>18408066</v>
      </c>
      <c r="E155">
        <v>1</v>
      </c>
      <c r="F155">
        <v>1</v>
      </c>
      <c r="G155">
        <v>1</v>
      </c>
      <c r="H155">
        <v>1</v>
      </c>
      <c r="I155" t="s">
        <v>199</v>
      </c>
      <c r="J155" t="s">
        <v>349</v>
      </c>
      <c r="K155" t="s">
        <v>200</v>
      </c>
      <c r="L155">
        <v>1369</v>
      </c>
      <c r="N155">
        <v>1013</v>
      </c>
      <c r="O155" t="s">
        <v>29</v>
      </c>
      <c r="P155" t="s">
        <v>29</v>
      </c>
      <c r="Q155">
        <v>1</v>
      </c>
      <c r="W155">
        <v>0</v>
      </c>
      <c r="X155">
        <v>-886480961</v>
      </c>
      <c r="Y155">
        <v>52.605000000000004</v>
      </c>
      <c r="AA155">
        <v>0</v>
      </c>
      <c r="AB155">
        <v>0</v>
      </c>
      <c r="AC155">
        <v>0</v>
      </c>
      <c r="AD155">
        <v>8.02</v>
      </c>
      <c r="AE155">
        <v>0</v>
      </c>
      <c r="AF155">
        <v>0</v>
      </c>
      <c r="AG155">
        <v>0</v>
      </c>
      <c r="AH155">
        <v>8.02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349</v>
      </c>
      <c r="AT155">
        <v>75.150000000000006</v>
      </c>
      <c r="AU155" t="s">
        <v>532</v>
      </c>
      <c r="AV155">
        <v>1</v>
      </c>
      <c r="AW155">
        <v>2</v>
      </c>
      <c r="AX155">
        <v>42559683</v>
      </c>
      <c r="AY155">
        <v>2</v>
      </c>
      <c r="AZ155">
        <v>131072</v>
      </c>
      <c r="BA155">
        <v>151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Y155*Source!I82</f>
        <v>0.52605000000000002</v>
      </c>
      <c r="CY155">
        <f>AD155</f>
        <v>8.02</v>
      </c>
      <c r="CZ155">
        <f>AH155</f>
        <v>8.02</v>
      </c>
      <c r="DA155">
        <f>AL155</f>
        <v>1</v>
      </c>
      <c r="DB155">
        <v>0</v>
      </c>
    </row>
    <row r="156" spans="1:106" x14ac:dyDescent="0.2">
      <c r="A156">
        <f>ROW(Source!A82)</f>
        <v>82</v>
      </c>
      <c r="B156">
        <v>42559044</v>
      </c>
      <c r="C156">
        <v>42559675</v>
      </c>
      <c r="D156">
        <v>121548</v>
      </c>
      <c r="E156">
        <v>1</v>
      </c>
      <c r="F156">
        <v>1</v>
      </c>
      <c r="G156">
        <v>1</v>
      </c>
      <c r="H156">
        <v>1</v>
      </c>
      <c r="I156" t="s">
        <v>374</v>
      </c>
      <c r="J156" t="s">
        <v>349</v>
      </c>
      <c r="K156" t="s">
        <v>30</v>
      </c>
      <c r="L156">
        <v>608254</v>
      </c>
      <c r="N156">
        <v>1013</v>
      </c>
      <c r="O156" t="s">
        <v>31</v>
      </c>
      <c r="P156" t="s">
        <v>31</v>
      </c>
      <c r="Q156">
        <v>1</v>
      </c>
      <c r="W156">
        <v>0</v>
      </c>
      <c r="X156">
        <v>-185737400</v>
      </c>
      <c r="Y156">
        <v>1.2109999999999999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349</v>
      </c>
      <c r="AT156">
        <v>1.73</v>
      </c>
      <c r="AU156" t="s">
        <v>532</v>
      </c>
      <c r="AV156">
        <v>2</v>
      </c>
      <c r="AW156">
        <v>2</v>
      </c>
      <c r="AX156">
        <v>42559684</v>
      </c>
      <c r="AY156">
        <v>1</v>
      </c>
      <c r="AZ156">
        <v>0</v>
      </c>
      <c r="BA156">
        <v>152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Y156*Source!I82</f>
        <v>1.2109999999999999E-2</v>
      </c>
      <c r="CY156">
        <f>AD156</f>
        <v>0</v>
      </c>
      <c r="CZ156">
        <f>AH156</f>
        <v>0</v>
      </c>
      <c r="DA156">
        <f>AL156</f>
        <v>1</v>
      </c>
      <c r="DB156">
        <v>0</v>
      </c>
    </row>
    <row r="157" spans="1:106" x14ac:dyDescent="0.2">
      <c r="A157">
        <f>ROW(Source!A82)</f>
        <v>82</v>
      </c>
      <c r="B157">
        <v>42559044</v>
      </c>
      <c r="C157">
        <v>42559675</v>
      </c>
      <c r="D157">
        <v>41650420</v>
      </c>
      <c r="E157">
        <v>1</v>
      </c>
      <c r="F157">
        <v>1</v>
      </c>
      <c r="G157">
        <v>1</v>
      </c>
      <c r="H157">
        <v>2</v>
      </c>
      <c r="I157" t="s">
        <v>53</v>
      </c>
      <c r="J157" t="s">
        <v>68</v>
      </c>
      <c r="K157" t="s">
        <v>55</v>
      </c>
      <c r="L157">
        <v>1368</v>
      </c>
      <c r="N157">
        <v>1011</v>
      </c>
      <c r="O157" t="s">
        <v>35</v>
      </c>
      <c r="P157" t="s">
        <v>35</v>
      </c>
      <c r="Q157">
        <v>1</v>
      </c>
      <c r="W157">
        <v>0</v>
      </c>
      <c r="X157">
        <v>-515486479</v>
      </c>
      <c r="Y157">
        <v>1.2109999999999999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1</v>
      </c>
      <c r="AJ157">
        <v>10.35</v>
      </c>
      <c r="AK157">
        <v>23.71</v>
      </c>
      <c r="AL157">
        <v>1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349</v>
      </c>
      <c r="AT157">
        <v>1.73</v>
      </c>
      <c r="AU157" t="s">
        <v>532</v>
      </c>
      <c r="AV157">
        <v>0</v>
      </c>
      <c r="AW157">
        <v>2</v>
      </c>
      <c r="AX157">
        <v>42559685</v>
      </c>
      <c r="AY157">
        <v>1</v>
      </c>
      <c r="AZ157">
        <v>0</v>
      </c>
      <c r="BA157">
        <v>153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Y157*Source!I82</f>
        <v>1.2109999999999999E-2</v>
      </c>
      <c r="CY157">
        <f>AB157</f>
        <v>0</v>
      </c>
      <c r="CZ157">
        <f>AF157</f>
        <v>0</v>
      </c>
      <c r="DA157">
        <f>AJ157</f>
        <v>10.35</v>
      </c>
      <c r="DB157">
        <v>0</v>
      </c>
    </row>
    <row r="158" spans="1:106" x14ac:dyDescent="0.2">
      <c r="A158">
        <f>ROW(Source!A82)</f>
        <v>82</v>
      </c>
      <c r="B158">
        <v>42559044</v>
      </c>
      <c r="C158">
        <v>42559675</v>
      </c>
      <c r="D158">
        <v>41652105</v>
      </c>
      <c r="E158">
        <v>1</v>
      </c>
      <c r="F158">
        <v>1</v>
      </c>
      <c r="G158">
        <v>1</v>
      </c>
      <c r="H158">
        <v>2</v>
      </c>
      <c r="I158" t="s">
        <v>42</v>
      </c>
      <c r="J158" t="s">
        <v>69</v>
      </c>
      <c r="K158" t="s">
        <v>44</v>
      </c>
      <c r="L158">
        <v>1368</v>
      </c>
      <c r="N158">
        <v>1011</v>
      </c>
      <c r="O158" t="s">
        <v>35</v>
      </c>
      <c r="P158" t="s">
        <v>35</v>
      </c>
      <c r="Q158">
        <v>1</v>
      </c>
      <c r="W158">
        <v>0</v>
      </c>
      <c r="X158">
        <v>-1266315718</v>
      </c>
      <c r="Y158">
        <v>1.7290000000000001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1</v>
      </c>
      <c r="AJ158">
        <v>8.49</v>
      </c>
      <c r="AK158">
        <v>23.71</v>
      </c>
      <c r="AL158">
        <v>1</v>
      </c>
      <c r="AN158">
        <v>0</v>
      </c>
      <c r="AO158">
        <v>1</v>
      </c>
      <c r="AP158">
        <v>1</v>
      </c>
      <c r="AQ158">
        <v>0</v>
      </c>
      <c r="AR158">
        <v>0</v>
      </c>
      <c r="AS158" t="s">
        <v>349</v>
      </c>
      <c r="AT158">
        <v>2.4700000000000002</v>
      </c>
      <c r="AU158" t="s">
        <v>532</v>
      </c>
      <c r="AV158">
        <v>0</v>
      </c>
      <c r="AW158">
        <v>2</v>
      </c>
      <c r="AX158">
        <v>42559686</v>
      </c>
      <c r="AY158">
        <v>1</v>
      </c>
      <c r="AZ158">
        <v>0</v>
      </c>
      <c r="BA158">
        <v>154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Y158*Source!I82</f>
        <v>1.729E-2</v>
      </c>
      <c r="CY158">
        <f>AB158</f>
        <v>0</v>
      </c>
      <c r="CZ158">
        <f>AF158</f>
        <v>0</v>
      </c>
      <c r="DA158">
        <f>AJ158</f>
        <v>8.49</v>
      </c>
      <c r="DB158">
        <v>0</v>
      </c>
    </row>
    <row r="159" spans="1:106" x14ac:dyDescent="0.2">
      <c r="A159">
        <f>ROW(Source!A82)</f>
        <v>82</v>
      </c>
      <c r="B159">
        <v>42559044</v>
      </c>
      <c r="C159">
        <v>42559675</v>
      </c>
      <c r="D159">
        <v>41657442</v>
      </c>
      <c r="E159">
        <v>1</v>
      </c>
      <c r="F159">
        <v>1</v>
      </c>
      <c r="G159">
        <v>1</v>
      </c>
      <c r="H159">
        <v>3</v>
      </c>
      <c r="I159" t="s">
        <v>201</v>
      </c>
      <c r="J159" t="s">
        <v>202</v>
      </c>
      <c r="K159" t="s">
        <v>203</v>
      </c>
      <c r="L159">
        <v>1348</v>
      </c>
      <c r="N159">
        <v>1009</v>
      </c>
      <c r="O159" t="s">
        <v>594</v>
      </c>
      <c r="P159" t="s">
        <v>594</v>
      </c>
      <c r="Q159">
        <v>1000</v>
      </c>
      <c r="W159">
        <v>0</v>
      </c>
      <c r="X159">
        <v>-1561001193</v>
      </c>
      <c r="Y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4.82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1</v>
      </c>
      <c r="AQ159">
        <v>0</v>
      </c>
      <c r="AR159">
        <v>0</v>
      </c>
      <c r="AS159" t="s">
        <v>349</v>
      </c>
      <c r="AT159">
        <v>3.5000000000000003E-2</v>
      </c>
      <c r="AU159" t="s">
        <v>531</v>
      </c>
      <c r="AV159">
        <v>0</v>
      </c>
      <c r="AW159">
        <v>2</v>
      </c>
      <c r="AX159">
        <v>42559687</v>
      </c>
      <c r="AY159">
        <v>1</v>
      </c>
      <c r="AZ159">
        <v>0</v>
      </c>
      <c r="BA159">
        <v>155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Y159*Source!I82</f>
        <v>0</v>
      </c>
      <c r="CY159">
        <f>AA159</f>
        <v>0</v>
      </c>
      <c r="CZ159">
        <f>AE159</f>
        <v>0</v>
      </c>
      <c r="DA159">
        <f>AI159</f>
        <v>4.82</v>
      </c>
      <c r="DB159">
        <v>0</v>
      </c>
    </row>
    <row r="160" spans="1:106" x14ac:dyDescent="0.2">
      <c r="A160">
        <f>ROW(Source!A82)</f>
        <v>82</v>
      </c>
      <c r="B160">
        <v>42559044</v>
      </c>
      <c r="C160">
        <v>42559675</v>
      </c>
      <c r="D160">
        <v>41658830</v>
      </c>
      <c r="E160">
        <v>1</v>
      </c>
      <c r="F160">
        <v>1</v>
      </c>
      <c r="G160">
        <v>1</v>
      </c>
      <c r="H160">
        <v>3</v>
      </c>
      <c r="I160" t="s">
        <v>121</v>
      </c>
      <c r="J160" t="s">
        <v>204</v>
      </c>
      <c r="K160" t="s">
        <v>123</v>
      </c>
      <c r="L160">
        <v>1348</v>
      </c>
      <c r="N160">
        <v>1009</v>
      </c>
      <c r="O160" t="s">
        <v>594</v>
      </c>
      <c r="P160" t="s">
        <v>594</v>
      </c>
      <c r="Q160">
        <v>1000</v>
      </c>
      <c r="W160">
        <v>0</v>
      </c>
      <c r="X160">
        <v>204412170</v>
      </c>
      <c r="Y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3.62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349</v>
      </c>
      <c r="AT160">
        <v>1.2E-2</v>
      </c>
      <c r="AU160" t="s">
        <v>531</v>
      </c>
      <c r="AV160">
        <v>0</v>
      </c>
      <c r="AW160">
        <v>2</v>
      </c>
      <c r="AX160">
        <v>42559688</v>
      </c>
      <c r="AY160">
        <v>1</v>
      </c>
      <c r="AZ160">
        <v>0</v>
      </c>
      <c r="BA160">
        <v>156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Y160*Source!I82</f>
        <v>0</v>
      </c>
      <c r="CY160">
        <f>AA160</f>
        <v>0</v>
      </c>
      <c r="CZ160">
        <f>AE160</f>
        <v>0</v>
      </c>
      <c r="DA160">
        <f>AI160</f>
        <v>3.62</v>
      </c>
      <c r="DB160">
        <v>0</v>
      </c>
    </row>
    <row r="161" spans="1:106" x14ac:dyDescent="0.2">
      <c r="A161">
        <f>ROW(Source!A82)</f>
        <v>82</v>
      </c>
      <c r="B161">
        <v>42559044</v>
      </c>
      <c r="C161">
        <v>42559675</v>
      </c>
      <c r="D161">
        <v>41674002</v>
      </c>
      <c r="E161">
        <v>1</v>
      </c>
      <c r="F161">
        <v>1</v>
      </c>
      <c r="G161">
        <v>1</v>
      </c>
      <c r="H161">
        <v>3</v>
      </c>
      <c r="I161" t="s">
        <v>205</v>
      </c>
      <c r="J161" t="s">
        <v>206</v>
      </c>
      <c r="K161" t="s">
        <v>207</v>
      </c>
      <c r="L161">
        <v>1301</v>
      </c>
      <c r="N161">
        <v>1003</v>
      </c>
      <c r="O161" t="s">
        <v>557</v>
      </c>
      <c r="P161" t="s">
        <v>557</v>
      </c>
      <c r="Q161">
        <v>1</v>
      </c>
      <c r="W161">
        <v>0</v>
      </c>
      <c r="X161">
        <v>1979237284</v>
      </c>
      <c r="Y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4.82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1</v>
      </c>
      <c r="AQ161">
        <v>0</v>
      </c>
      <c r="AR161">
        <v>0</v>
      </c>
      <c r="AS161" t="s">
        <v>349</v>
      </c>
      <c r="AT161">
        <v>400</v>
      </c>
      <c r="AU161" t="s">
        <v>531</v>
      </c>
      <c r="AV161">
        <v>0</v>
      </c>
      <c r="AW161">
        <v>2</v>
      </c>
      <c r="AX161">
        <v>42559689</v>
      </c>
      <c r="AY161">
        <v>1</v>
      </c>
      <c r="AZ161">
        <v>0</v>
      </c>
      <c r="BA161">
        <v>157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Y161*Source!I82</f>
        <v>0</v>
      </c>
      <c r="CY161">
        <f>AA161</f>
        <v>0</v>
      </c>
      <c r="CZ161">
        <f>AE161</f>
        <v>0</v>
      </c>
      <c r="DA161">
        <f>AI161</f>
        <v>4.82</v>
      </c>
      <c r="DB161">
        <v>0</v>
      </c>
    </row>
    <row r="162" spans="1:106" x14ac:dyDescent="0.2">
      <c r="A162">
        <f>ROW(Source!A83)</f>
        <v>83</v>
      </c>
      <c r="B162">
        <v>42559044</v>
      </c>
      <c r="C162">
        <v>42559691</v>
      </c>
      <c r="D162">
        <v>18408066</v>
      </c>
      <c r="E162">
        <v>1</v>
      </c>
      <c r="F162">
        <v>1</v>
      </c>
      <c r="G162">
        <v>1</v>
      </c>
      <c r="H162">
        <v>1</v>
      </c>
      <c r="I162" t="s">
        <v>199</v>
      </c>
      <c r="J162" t="s">
        <v>349</v>
      </c>
      <c r="K162" t="s">
        <v>200</v>
      </c>
      <c r="L162">
        <v>1369</v>
      </c>
      <c r="N162">
        <v>1013</v>
      </c>
      <c r="O162" t="s">
        <v>29</v>
      </c>
      <c r="P162" t="s">
        <v>29</v>
      </c>
      <c r="Q162">
        <v>1</v>
      </c>
      <c r="W162">
        <v>0</v>
      </c>
      <c r="X162">
        <v>-886480961</v>
      </c>
      <c r="Y162">
        <v>103.70699999999999</v>
      </c>
      <c r="AA162">
        <v>0</v>
      </c>
      <c r="AB162">
        <v>0</v>
      </c>
      <c r="AC162">
        <v>0</v>
      </c>
      <c r="AD162">
        <v>8.02</v>
      </c>
      <c r="AE162">
        <v>0</v>
      </c>
      <c r="AF162">
        <v>0</v>
      </c>
      <c r="AG162">
        <v>0</v>
      </c>
      <c r="AH162">
        <v>8.02</v>
      </c>
      <c r="AI162">
        <v>1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349</v>
      </c>
      <c r="AT162">
        <v>75.150000000000006</v>
      </c>
      <c r="AU162" t="s">
        <v>401</v>
      </c>
      <c r="AV162">
        <v>1</v>
      </c>
      <c r="AW162">
        <v>2</v>
      </c>
      <c r="AX162">
        <v>42559700</v>
      </c>
      <c r="AY162">
        <v>2</v>
      </c>
      <c r="AZ162">
        <v>131072</v>
      </c>
      <c r="BA162">
        <v>159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Y162*Source!I83</f>
        <v>1.0370699999999999</v>
      </c>
      <c r="CY162">
        <f>AD162</f>
        <v>8.02</v>
      </c>
      <c r="CZ162">
        <f>AH162</f>
        <v>8.02</v>
      </c>
      <c r="DA162">
        <f>AL162</f>
        <v>1</v>
      </c>
      <c r="DB162">
        <v>0</v>
      </c>
    </row>
    <row r="163" spans="1:106" x14ac:dyDescent="0.2">
      <c r="A163">
        <f>ROW(Source!A83)</f>
        <v>83</v>
      </c>
      <c r="B163">
        <v>42559044</v>
      </c>
      <c r="C163">
        <v>42559691</v>
      </c>
      <c r="D163">
        <v>121548</v>
      </c>
      <c r="E163">
        <v>1</v>
      </c>
      <c r="F163">
        <v>1</v>
      </c>
      <c r="G163">
        <v>1</v>
      </c>
      <c r="H163">
        <v>1</v>
      </c>
      <c r="I163" t="s">
        <v>374</v>
      </c>
      <c r="J163" t="s">
        <v>349</v>
      </c>
      <c r="K163" t="s">
        <v>30</v>
      </c>
      <c r="L163">
        <v>608254</v>
      </c>
      <c r="N163">
        <v>1013</v>
      </c>
      <c r="O163" t="s">
        <v>31</v>
      </c>
      <c r="P163" t="s">
        <v>31</v>
      </c>
      <c r="Q163">
        <v>1</v>
      </c>
      <c r="W163">
        <v>0</v>
      </c>
      <c r="X163">
        <v>-185737400</v>
      </c>
      <c r="Y163">
        <v>2.5950000000000002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1</v>
      </c>
      <c r="AQ163">
        <v>0</v>
      </c>
      <c r="AR163">
        <v>0</v>
      </c>
      <c r="AS163" t="s">
        <v>349</v>
      </c>
      <c r="AT163">
        <v>1.73</v>
      </c>
      <c r="AU163" t="s">
        <v>400</v>
      </c>
      <c r="AV163">
        <v>2</v>
      </c>
      <c r="AW163">
        <v>2</v>
      </c>
      <c r="AX163">
        <v>42559701</v>
      </c>
      <c r="AY163">
        <v>1</v>
      </c>
      <c r="AZ163">
        <v>0</v>
      </c>
      <c r="BA163">
        <v>160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Y163*Source!I83</f>
        <v>2.5950000000000001E-2</v>
      </c>
      <c r="CY163">
        <f>AD163</f>
        <v>0</v>
      </c>
      <c r="CZ163">
        <f>AH163</f>
        <v>0</v>
      </c>
      <c r="DA163">
        <f>AL163</f>
        <v>1</v>
      </c>
      <c r="DB163">
        <v>0</v>
      </c>
    </row>
    <row r="164" spans="1:106" x14ac:dyDescent="0.2">
      <c r="A164">
        <f>ROW(Source!A83)</f>
        <v>83</v>
      </c>
      <c r="B164">
        <v>42559044</v>
      </c>
      <c r="C164">
        <v>42559691</v>
      </c>
      <c r="D164">
        <v>41650420</v>
      </c>
      <c r="E164">
        <v>1</v>
      </c>
      <c r="F164">
        <v>1</v>
      </c>
      <c r="G164">
        <v>1</v>
      </c>
      <c r="H164">
        <v>2</v>
      </c>
      <c r="I164" t="s">
        <v>53</v>
      </c>
      <c r="J164" t="s">
        <v>68</v>
      </c>
      <c r="K164" t="s">
        <v>55</v>
      </c>
      <c r="L164">
        <v>1368</v>
      </c>
      <c r="N164">
        <v>1011</v>
      </c>
      <c r="O164" t="s">
        <v>35</v>
      </c>
      <c r="P164" t="s">
        <v>35</v>
      </c>
      <c r="Q164">
        <v>1</v>
      </c>
      <c r="W164">
        <v>0</v>
      </c>
      <c r="X164">
        <v>-515486479</v>
      </c>
      <c r="Y164">
        <v>2.5950000000000002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1</v>
      </c>
      <c r="AJ164">
        <v>10.35</v>
      </c>
      <c r="AK164">
        <v>23.71</v>
      </c>
      <c r="AL164">
        <v>1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349</v>
      </c>
      <c r="AT164">
        <v>1.73</v>
      </c>
      <c r="AU164" t="s">
        <v>400</v>
      </c>
      <c r="AV164">
        <v>0</v>
      </c>
      <c r="AW164">
        <v>2</v>
      </c>
      <c r="AX164">
        <v>42559702</v>
      </c>
      <c r="AY164">
        <v>1</v>
      </c>
      <c r="AZ164">
        <v>0</v>
      </c>
      <c r="BA164">
        <v>161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Y164*Source!I83</f>
        <v>2.5950000000000001E-2</v>
      </c>
      <c r="CY164">
        <f>AB164</f>
        <v>0</v>
      </c>
      <c r="CZ164">
        <f>AF164</f>
        <v>0</v>
      </c>
      <c r="DA164">
        <f>AJ164</f>
        <v>10.35</v>
      </c>
      <c r="DB164">
        <v>0</v>
      </c>
    </row>
    <row r="165" spans="1:106" x14ac:dyDescent="0.2">
      <c r="A165">
        <f>ROW(Source!A83)</f>
        <v>83</v>
      </c>
      <c r="B165">
        <v>42559044</v>
      </c>
      <c r="C165">
        <v>42559691</v>
      </c>
      <c r="D165">
        <v>41652105</v>
      </c>
      <c r="E165">
        <v>1</v>
      </c>
      <c r="F165">
        <v>1</v>
      </c>
      <c r="G165">
        <v>1</v>
      </c>
      <c r="H165">
        <v>2</v>
      </c>
      <c r="I165" t="s">
        <v>42</v>
      </c>
      <c r="J165" t="s">
        <v>69</v>
      </c>
      <c r="K165" t="s">
        <v>44</v>
      </c>
      <c r="L165">
        <v>1368</v>
      </c>
      <c r="N165">
        <v>1011</v>
      </c>
      <c r="O165" t="s">
        <v>35</v>
      </c>
      <c r="P165" t="s">
        <v>35</v>
      </c>
      <c r="Q165">
        <v>1</v>
      </c>
      <c r="W165">
        <v>0</v>
      </c>
      <c r="X165">
        <v>-1266315718</v>
      </c>
      <c r="Y165">
        <v>3.7050000000000001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</v>
      </c>
      <c r="AJ165">
        <v>8.49</v>
      </c>
      <c r="AK165">
        <v>23.71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349</v>
      </c>
      <c r="AT165">
        <v>2.4700000000000002</v>
      </c>
      <c r="AU165" t="s">
        <v>400</v>
      </c>
      <c r="AV165">
        <v>0</v>
      </c>
      <c r="AW165">
        <v>2</v>
      </c>
      <c r="AX165">
        <v>42559703</v>
      </c>
      <c r="AY165">
        <v>1</v>
      </c>
      <c r="AZ165">
        <v>0</v>
      </c>
      <c r="BA165">
        <v>162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Y165*Source!I83</f>
        <v>3.705E-2</v>
      </c>
      <c r="CY165">
        <f>AB165</f>
        <v>0</v>
      </c>
      <c r="CZ165">
        <f>AF165</f>
        <v>0</v>
      </c>
      <c r="DA165">
        <f>AJ165</f>
        <v>8.49</v>
      </c>
      <c r="DB165">
        <v>0</v>
      </c>
    </row>
    <row r="166" spans="1:106" x14ac:dyDescent="0.2">
      <c r="A166">
        <f>ROW(Source!A83)</f>
        <v>83</v>
      </c>
      <c r="B166">
        <v>42559044</v>
      </c>
      <c r="C166">
        <v>42559691</v>
      </c>
      <c r="D166">
        <v>41657442</v>
      </c>
      <c r="E166">
        <v>1</v>
      </c>
      <c r="F166">
        <v>1</v>
      </c>
      <c r="G166">
        <v>1</v>
      </c>
      <c r="H166">
        <v>3</v>
      </c>
      <c r="I166" t="s">
        <v>201</v>
      </c>
      <c r="J166" t="s">
        <v>202</v>
      </c>
      <c r="K166" t="s">
        <v>203</v>
      </c>
      <c r="L166">
        <v>1348</v>
      </c>
      <c r="N166">
        <v>1009</v>
      </c>
      <c r="O166" t="s">
        <v>594</v>
      </c>
      <c r="P166" t="s">
        <v>594</v>
      </c>
      <c r="Q166">
        <v>1000</v>
      </c>
      <c r="W166">
        <v>0</v>
      </c>
      <c r="X166">
        <v>-1561001193</v>
      </c>
      <c r="Y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4.82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349</v>
      </c>
      <c r="AT166">
        <v>3.5000000000000003E-2</v>
      </c>
      <c r="AU166" t="s">
        <v>536</v>
      </c>
      <c r="AV166">
        <v>0</v>
      </c>
      <c r="AW166">
        <v>2</v>
      </c>
      <c r="AX166">
        <v>42559704</v>
      </c>
      <c r="AY166">
        <v>1</v>
      </c>
      <c r="AZ166">
        <v>0</v>
      </c>
      <c r="BA166">
        <v>163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Y166*Source!I83</f>
        <v>0</v>
      </c>
      <c r="CY166">
        <f>AA166</f>
        <v>0</v>
      </c>
      <c r="CZ166">
        <f>AE166</f>
        <v>0</v>
      </c>
      <c r="DA166">
        <f>AI166</f>
        <v>4.82</v>
      </c>
      <c r="DB166">
        <v>0</v>
      </c>
    </row>
    <row r="167" spans="1:106" x14ac:dyDescent="0.2">
      <c r="A167">
        <f>ROW(Source!A83)</f>
        <v>83</v>
      </c>
      <c r="B167">
        <v>42559044</v>
      </c>
      <c r="C167">
        <v>42559691</v>
      </c>
      <c r="D167">
        <v>41658830</v>
      </c>
      <c r="E167">
        <v>1</v>
      </c>
      <c r="F167">
        <v>1</v>
      </c>
      <c r="G167">
        <v>1</v>
      </c>
      <c r="H167">
        <v>3</v>
      </c>
      <c r="I167" t="s">
        <v>121</v>
      </c>
      <c r="J167" t="s">
        <v>204</v>
      </c>
      <c r="K167" t="s">
        <v>123</v>
      </c>
      <c r="L167">
        <v>1348</v>
      </c>
      <c r="N167">
        <v>1009</v>
      </c>
      <c r="O167" t="s">
        <v>594</v>
      </c>
      <c r="P167" t="s">
        <v>594</v>
      </c>
      <c r="Q167">
        <v>1000</v>
      </c>
      <c r="W167">
        <v>0</v>
      </c>
      <c r="X167">
        <v>204412170</v>
      </c>
      <c r="Y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3.62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349</v>
      </c>
      <c r="AT167">
        <v>1.2E-2</v>
      </c>
      <c r="AU167" t="s">
        <v>536</v>
      </c>
      <c r="AV167">
        <v>0</v>
      </c>
      <c r="AW167">
        <v>2</v>
      </c>
      <c r="AX167">
        <v>42559705</v>
      </c>
      <c r="AY167">
        <v>1</v>
      </c>
      <c r="AZ167">
        <v>0</v>
      </c>
      <c r="BA167">
        <v>164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Y167*Source!I83</f>
        <v>0</v>
      </c>
      <c r="CY167">
        <f>AA167</f>
        <v>0</v>
      </c>
      <c r="CZ167">
        <f>AE167</f>
        <v>0</v>
      </c>
      <c r="DA167">
        <f>AI167</f>
        <v>3.62</v>
      </c>
      <c r="DB167">
        <v>0</v>
      </c>
    </row>
    <row r="168" spans="1:106" x14ac:dyDescent="0.2">
      <c r="A168">
        <f>ROW(Source!A83)</f>
        <v>83</v>
      </c>
      <c r="B168">
        <v>42559044</v>
      </c>
      <c r="C168">
        <v>42559691</v>
      </c>
      <c r="D168">
        <v>38702287</v>
      </c>
      <c r="E168">
        <v>1</v>
      </c>
      <c r="F168">
        <v>1</v>
      </c>
      <c r="G168">
        <v>1</v>
      </c>
      <c r="H168">
        <v>3</v>
      </c>
      <c r="I168" t="s">
        <v>538</v>
      </c>
      <c r="J168" t="s">
        <v>541</v>
      </c>
      <c r="K168" t="s">
        <v>539</v>
      </c>
      <c r="L168">
        <v>1354</v>
      </c>
      <c r="N168">
        <v>1010</v>
      </c>
      <c r="O168" t="s">
        <v>540</v>
      </c>
      <c r="P168" t="s">
        <v>540</v>
      </c>
      <c r="Q168">
        <v>1</v>
      </c>
      <c r="W168">
        <v>0</v>
      </c>
      <c r="X168">
        <v>2084657019</v>
      </c>
      <c r="Y168">
        <v>100</v>
      </c>
      <c r="AA168">
        <v>1253.57</v>
      </c>
      <c r="AB168">
        <v>0</v>
      </c>
      <c r="AC168">
        <v>0</v>
      </c>
      <c r="AD168">
        <v>0</v>
      </c>
      <c r="AE168">
        <v>596.94000000000005</v>
      </c>
      <c r="AF168">
        <v>0</v>
      </c>
      <c r="AG168">
        <v>0</v>
      </c>
      <c r="AH168">
        <v>0</v>
      </c>
      <c r="AI168">
        <v>2.1</v>
      </c>
      <c r="AJ168">
        <v>1</v>
      </c>
      <c r="AK168">
        <v>1</v>
      </c>
      <c r="AL168">
        <v>1</v>
      </c>
      <c r="AN168">
        <v>0</v>
      </c>
      <c r="AO168">
        <v>0</v>
      </c>
      <c r="AP168">
        <v>1</v>
      </c>
      <c r="AQ168">
        <v>0</v>
      </c>
      <c r="AR168">
        <v>0</v>
      </c>
      <c r="AS168" t="s">
        <v>349</v>
      </c>
      <c r="AT168">
        <v>100</v>
      </c>
      <c r="AU168" t="s">
        <v>349</v>
      </c>
      <c r="AV168">
        <v>0</v>
      </c>
      <c r="AW168">
        <v>1</v>
      </c>
      <c r="AX168">
        <v>-1</v>
      </c>
      <c r="AY168">
        <v>0</v>
      </c>
      <c r="AZ168">
        <v>0</v>
      </c>
      <c r="BA168" t="s">
        <v>349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Y168*Source!I83</f>
        <v>1</v>
      </c>
      <c r="CY168">
        <f>AA168</f>
        <v>1253.57</v>
      </c>
      <c r="CZ168">
        <f>AE168</f>
        <v>596.94000000000005</v>
      </c>
      <c r="DA168">
        <f>AI168</f>
        <v>2.1</v>
      </c>
      <c r="DB168">
        <v>0</v>
      </c>
    </row>
    <row r="169" spans="1:106" x14ac:dyDescent="0.2">
      <c r="A169">
        <f>ROW(Source!A83)</f>
        <v>83</v>
      </c>
      <c r="B169">
        <v>42559044</v>
      </c>
      <c r="C169">
        <v>42559691</v>
      </c>
      <c r="D169">
        <v>41674002</v>
      </c>
      <c r="E169">
        <v>1</v>
      </c>
      <c r="F169">
        <v>1</v>
      </c>
      <c r="G169">
        <v>1</v>
      </c>
      <c r="H169">
        <v>3</v>
      </c>
      <c r="I169" t="s">
        <v>205</v>
      </c>
      <c r="J169" t="s">
        <v>206</v>
      </c>
      <c r="K169" t="s">
        <v>207</v>
      </c>
      <c r="L169">
        <v>1301</v>
      </c>
      <c r="N169">
        <v>1003</v>
      </c>
      <c r="O169" t="s">
        <v>557</v>
      </c>
      <c r="P169" t="s">
        <v>557</v>
      </c>
      <c r="Q169">
        <v>1</v>
      </c>
      <c r="W169">
        <v>0</v>
      </c>
      <c r="X169">
        <v>1979237284</v>
      </c>
      <c r="Y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4.82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349</v>
      </c>
      <c r="AT169">
        <v>400</v>
      </c>
      <c r="AU169" t="s">
        <v>536</v>
      </c>
      <c r="AV169">
        <v>0</v>
      </c>
      <c r="AW169">
        <v>2</v>
      </c>
      <c r="AX169">
        <v>42559706</v>
      </c>
      <c r="AY169">
        <v>1</v>
      </c>
      <c r="AZ169">
        <v>0</v>
      </c>
      <c r="BA169">
        <v>165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Y169*Source!I83</f>
        <v>0</v>
      </c>
      <c r="CY169">
        <f>AA169</f>
        <v>0</v>
      </c>
      <c r="CZ169">
        <f>AE169</f>
        <v>0</v>
      </c>
      <c r="DA169">
        <f>AI169</f>
        <v>4.82</v>
      </c>
      <c r="DB169">
        <v>0</v>
      </c>
    </row>
    <row r="170" spans="1:106" x14ac:dyDescent="0.2">
      <c r="A170">
        <f>ROW(Source!A116)</f>
        <v>116</v>
      </c>
      <c r="B170">
        <v>42559044</v>
      </c>
      <c r="C170">
        <v>42559709</v>
      </c>
      <c r="D170">
        <v>18410280</v>
      </c>
      <c r="E170">
        <v>1</v>
      </c>
      <c r="F170">
        <v>1</v>
      </c>
      <c r="G170">
        <v>1</v>
      </c>
      <c r="H170">
        <v>1</v>
      </c>
      <c r="I170" t="s">
        <v>208</v>
      </c>
      <c r="J170" t="s">
        <v>349</v>
      </c>
      <c r="K170" t="s">
        <v>209</v>
      </c>
      <c r="L170">
        <v>1369</v>
      </c>
      <c r="N170">
        <v>1013</v>
      </c>
      <c r="O170" t="s">
        <v>29</v>
      </c>
      <c r="P170" t="s">
        <v>29</v>
      </c>
      <c r="Q170">
        <v>1</v>
      </c>
      <c r="W170">
        <v>0</v>
      </c>
      <c r="X170">
        <v>-464685602</v>
      </c>
      <c r="Y170">
        <v>19.547999999999998</v>
      </c>
      <c r="AA170">
        <v>0</v>
      </c>
      <c r="AB170">
        <v>0</v>
      </c>
      <c r="AC170">
        <v>0</v>
      </c>
      <c r="AD170">
        <v>9.51</v>
      </c>
      <c r="AE170">
        <v>0</v>
      </c>
      <c r="AF170">
        <v>0</v>
      </c>
      <c r="AG170">
        <v>0</v>
      </c>
      <c r="AH170">
        <v>9.51</v>
      </c>
      <c r="AI170">
        <v>1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1</v>
      </c>
      <c r="AQ170">
        <v>0</v>
      </c>
      <c r="AR170">
        <v>0</v>
      </c>
      <c r="AS170" t="s">
        <v>349</v>
      </c>
      <c r="AT170">
        <v>16.29</v>
      </c>
      <c r="AU170" t="s">
        <v>549</v>
      </c>
      <c r="AV170">
        <v>1</v>
      </c>
      <c r="AW170">
        <v>2</v>
      </c>
      <c r="AX170">
        <v>42559719</v>
      </c>
      <c r="AY170">
        <v>1</v>
      </c>
      <c r="AZ170">
        <v>0</v>
      </c>
      <c r="BA170">
        <v>167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Y170*Source!I116</f>
        <v>0.97739999999999994</v>
      </c>
      <c r="CY170">
        <f>AD170</f>
        <v>9.51</v>
      </c>
      <c r="CZ170">
        <f>AH170</f>
        <v>9.51</v>
      </c>
      <c r="DA170">
        <f>AL170</f>
        <v>1</v>
      </c>
      <c r="DB170">
        <v>0</v>
      </c>
    </row>
    <row r="171" spans="1:106" x14ac:dyDescent="0.2">
      <c r="A171">
        <f>ROW(Source!A116)</f>
        <v>116</v>
      </c>
      <c r="B171">
        <v>42559044</v>
      </c>
      <c r="C171">
        <v>42559709</v>
      </c>
      <c r="D171">
        <v>121548</v>
      </c>
      <c r="E171">
        <v>1</v>
      </c>
      <c r="F171">
        <v>1</v>
      </c>
      <c r="G171">
        <v>1</v>
      </c>
      <c r="H171">
        <v>1</v>
      </c>
      <c r="I171" t="s">
        <v>374</v>
      </c>
      <c r="J171" t="s">
        <v>349</v>
      </c>
      <c r="K171" t="s">
        <v>30</v>
      </c>
      <c r="L171">
        <v>608254</v>
      </c>
      <c r="N171">
        <v>1013</v>
      </c>
      <c r="O171" t="s">
        <v>31</v>
      </c>
      <c r="P171" t="s">
        <v>31</v>
      </c>
      <c r="Q171">
        <v>1</v>
      </c>
      <c r="W171">
        <v>0</v>
      </c>
      <c r="X171">
        <v>-185737400</v>
      </c>
      <c r="Y171">
        <v>1.2E-2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349</v>
      </c>
      <c r="AT171">
        <v>0.01</v>
      </c>
      <c r="AU171" t="s">
        <v>549</v>
      </c>
      <c r="AV171">
        <v>2</v>
      </c>
      <c r="AW171">
        <v>2</v>
      </c>
      <c r="AX171">
        <v>42559720</v>
      </c>
      <c r="AY171">
        <v>1</v>
      </c>
      <c r="AZ171">
        <v>0</v>
      </c>
      <c r="BA171">
        <v>168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Y171*Source!I116</f>
        <v>6.0000000000000006E-4</v>
      </c>
      <c r="CY171">
        <f>AD171</f>
        <v>0</v>
      </c>
      <c r="CZ171">
        <f>AH171</f>
        <v>0</v>
      </c>
      <c r="DA171">
        <f>AL171</f>
        <v>1</v>
      </c>
      <c r="DB171">
        <v>0</v>
      </c>
    </row>
    <row r="172" spans="1:106" x14ac:dyDescent="0.2">
      <c r="A172">
        <f>ROW(Source!A116)</f>
        <v>116</v>
      </c>
      <c r="B172">
        <v>42559044</v>
      </c>
      <c r="C172">
        <v>42559709</v>
      </c>
      <c r="D172">
        <v>38766639</v>
      </c>
      <c r="E172">
        <v>1</v>
      </c>
      <c r="F172">
        <v>1</v>
      </c>
      <c r="G172">
        <v>1</v>
      </c>
      <c r="H172">
        <v>2</v>
      </c>
      <c r="I172" t="s">
        <v>53</v>
      </c>
      <c r="J172" t="s">
        <v>68</v>
      </c>
      <c r="K172" t="s">
        <v>55</v>
      </c>
      <c r="L172">
        <v>1368</v>
      </c>
      <c r="N172">
        <v>1011</v>
      </c>
      <c r="O172" t="s">
        <v>35</v>
      </c>
      <c r="P172" t="s">
        <v>35</v>
      </c>
      <c r="Q172">
        <v>1</v>
      </c>
      <c r="W172">
        <v>0</v>
      </c>
      <c r="X172">
        <v>-1302720870</v>
      </c>
      <c r="Y172">
        <v>1.2E-2</v>
      </c>
      <c r="AA172">
        <v>0</v>
      </c>
      <c r="AB172">
        <v>323.54000000000002</v>
      </c>
      <c r="AC172">
        <v>320.08999999999997</v>
      </c>
      <c r="AD172">
        <v>0</v>
      </c>
      <c r="AE172">
        <v>0</v>
      </c>
      <c r="AF172">
        <v>31.26</v>
      </c>
      <c r="AG172">
        <v>13.5</v>
      </c>
      <c r="AH172">
        <v>0</v>
      </c>
      <c r="AI172">
        <v>1</v>
      </c>
      <c r="AJ172">
        <v>10.35</v>
      </c>
      <c r="AK172">
        <v>23.71</v>
      </c>
      <c r="AL172">
        <v>1</v>
      </c>
      <c r="AN172">
        <v>0</v>
      </c>
      <c r="AO172">
        <v>1</v>
      </c>
      <c r="AP172">
        <v>1</v>
      </c>
      <c r="AQ172">
        <v>0</v>
      </c>
      <c r="AR172">
        <v>0</v>
      </c>
      <c r="AS172" t="s">
        <v>349</v>
      </c>
      <c r="AT172">
        <v>0.01</v>
      </c>
      <c r="AU172" t="s">
        <v>549</v>
      </c>
      <c r="AV172">
        <v>0</v>
      </c>
      <c r="AW172">
        <v>2</v>
      </c>
      <c r="AX172">
        <v>42559721</v>
      </c>
      <c r="AY172">
        <v>1</v>
      </c>
      <c r="AZ172">
        <v>0</v>
      </c>
      <c r="BA172">
        <v>169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Y172*Source!I116</f>
        <v>6.0000000000000006E-4</v>
      </c>
      <c r="CY172">
        <f>AB172</f>
        <v>323.54000000000002</v>
      </c>
      <c r="CZ172">
        <f>AF172</f>
        <v>31.26</v>
      </c>
      <c r="DA172">
        <f>AJ172</f>
        <v>10.35</v>
      </c>
      <c r="DB172">
        <v>0</v>
      </c>
    </row>
    <row r="173" spans="1:106" x14ac:dyDescent="0.2">
      <c r="A173">
        <f>ROW(Source!A116)</f>
        <v>116</v>
      </c>
      <c r="B173">
        <v>42559044</v>
      </c>
      <c r="C173">
        <v>42559709</v>
      </c>
      <c r="D173">
        <v>38767555</v>
      </c>
      <c r="E173">
        <v>1</v>
      </c>
      <c r="F173">
        <v>1</v>
      </c>
      <c r="G173">
        <v>1</v>
      </c>
      <c r="H173">
        <v>2</v>
      </c>
      <c r="I173" t="s">
        <v>210</v>
      </c>
      <c r="J173" t="s">
        <v>211</v>
      </c>
      <c r="K173" t="s">
        <v>212</v>
      </c>
      <c r="L173">
        <v>1368</v>
      </c>
      <c r="N173">
        <v>1011</v>
      </c>
      <c r="O173" t="s">
        <v>35</v>
      </c>
      <c r="P173" t="s">
        <v>35</v>
      </c>
      <c r="Q173">
        <v>1</v>
      </c>
      <c r="W173">
        <v>0</v>
      </c>
      <c r="X173">
        <v>275932499</v>
      </c>
      <c r="Y173">
        <v>7.2959999999999994</v>
      </c>
      <c r="AA173">
        <v>0</v>
      </c>
      <c r="AB173">
        <v>12.09</v>
      </c>
      <c r="AC173">
        <v>0</v>
      </c>
      <c r="AD173">
        <v>0</v>
      </c>
      <c r="AE173">
        <v>0</v>
      </c>
      <c r="AF173">
        <v>3</v>
      </c>
      <c r="AG173">
        <v>0</v>
      </c>
      <c r="AH173">
        <v>0</v>
      </c>
      <c r="AI173">
        <v>1</v>
      </c>
      <c r="AJ173">
        <v>4.03</v>
      </c>
      <c r="AK173">
        <v>23.71</v>
      </c>
      <c r="AL173">
        <v>1</v>
      </c>
      <c r="AN173">
        <v>0</v>
      </c>
      <c r="AO173">
        <v>1</v>
      </c>
      <c r="AP173">
        <v>1</v>
      </c>
      <c r="AQ173">
        <v>0</v>
      </c>
      <c r="AR173">
        <v>0</v>
      </c>
      <c r="AS173" t="s">
        <v>349</v>
      </c>
      <c r="AT173">
        <v>6.08</v>
      </c>
      <c r="AU173" t="s">
        <v>549</v>
      </c>
      <c r="AV173">
        <v>0</v>
      </c>
      <c r="AW173">
        <v>2</v>
      </c>
      <c r="AX173">
        <v>42559722</v>
      </c>
      <c r="AY173">
        <v>1</v>
      </c>
      <c r="AZ173">
        <v>0</v>
      </c>
      <c r="BA173">
        <v>170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Y173*Source!I116</f>
        <v>0.36480000000000001</v>
      </c>
      <c r="CY173">
        <f>AB173</f>
        <v>12.09</v>
      </c>
      <c r="CZ173">
        <f>AF173</f>
        <v>3</v>
      </c>
      <c r="DA173">
        <f>AJ173</f>
        <v>4.03</v>
      </c>
      <c r="DB173">
        <v>0</v>
      </c>
    </row>
    <row r="174" spans="1:106" x14ac:dyDescent="0.2">
      <c r="A174">
        <f>ROW(Source!A116)</f>
        <v>116</v>
      </c>
      <c r="B174">
        <v>42559044</v>
      </c>
      <c r="C174">
        <v>42559709</v>
      </c>
      <c r="D174">
        <v>38768663</v>
      </c>
      <c r="E174">
        <v>1</v>
      </c>
      <c r="F174">
        <v>1</v>
      </c>
      <c r="G174">
        <v>1</v>
      </c>
      <c r="H174">
        <v>2</v>
      </c>
      <c r="I174" t="s">
        <v>213</v>
      </c>
      <c r="J174" t="s">
        <v>214</v>
      </c>
      <c r="K174" t="s">
        <v>215</v>
      </c>
      <c r="L174">
        <v>1368</v>
      </c>
      <c r="N174">
        <v>1011</v>
      </c>
      <c r="O174" t="s">
        <v>35</v>
      </c>
      <c r="P174" t="s">
        <v>35</v>
      </c>
      <c r="Q174">
        <v>1</v>
      </c>
      <c r="W174">
        <v>0</v>
      </c>
      <c r="X174">
        <v>-169468834</v>
      </c>
      <c r="Y174">
        <v>7.2959999999999994</v>
      </c>
      <c r="AA174">
        <v>0</v>
      </c>
      <c r="AB174">
        <v>36.770000000000003</v>
      </c>
      <c r="AC174">
        <v>0</v>
      </c>
      <c r="AD174">
        <v>0</v>
      </c>
      <c r="AE174">
        <v>0</v>
      </c>
      <c r="AF174">
        <v>2.08</v>
      </c>
      <c r="AG174">
        <v>0</v>
      </c>
      <c r="AH174">
        <v>0</v>
      </c>
      <c r="AI174">
        <v>1</v>
      </c>
      <c r="AJ174">
        <v>17.68</v>
      </c>
      <c r="AK174">
        <v>23.71</v>
      </c>
      <c r="AL174">
        <v>1</v>
      </c>
      <c r="AN174">
        <v>0</v>
      </c>
      <c r="AO174">
        <v>1</v>
      </c>
      <c r="AP174">
        <v>1</v>
      </c>
      <c r="AQ174">
        <v>0</v>
      </c>
      <c r="AR174">
        <v>0</v>
      </c>
      <c r="AS174" t="s">
        <v>349</v>
      </c>
      <c r="AT174">
        <v>6.08</v>
      </c>
      <c r="AU174" t="s">
        <v>549</v>
      </c>
      <c r="AV174">
        <v>0</v>
      </c>
      <c r="AW174">
        <v>2</v>
      </c>
      <c r="AX174">
        <v>42559723</v>
      </c>
      <c r="AY174">
        <v>1</v>
      </c>
      <c r="AZ174">
        <v>0</v>
      </c>
      <c r="BA174">
        <v>171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Y174*Source!I116</f>
        <v>0.36480000000000001</v>
      </c>
      <c r="CY174">
        <f>AB174</f>
        <v>36.770000000000003</v>
      </c>
      <c r="CZ174">
        <f>AF174</f>
        <v>2.08</v>
      </c>
      <c r="DA174">
        <f>AJ174</f>
        <v>17.68</v>
      </c>
      <c r="DB174">
        <v>0</v>
      </c>
    </row>
    <row r="175" spans="1:106" x14ac:dyDescent="0.2">
      <c r="A175">
        <f>ROW(Source!A116)</f>
        <v>116</v>
      </c>
      <c r="B175">
        <v>42559044</v>
      </c>
      <c r="C175">
        <v>42559709</v>
      </c>
      <c r="D175">
        <v>38708771</v>
      </c>
      <c r="E175">
        <v>1</v>
      </c>
      <c r="F175">
        <v>1</v>
      </c>
      <c r="G175">
        <v>1</v>
      </c>
      <c r="H175">
        <v>3</v>
      </c>
      <c r="I175" t="s">
        <v>216</v>
      </c>
      <c r="J175" t="s">
        <v>217</v>
      </c>
      <c r="K175" t="s">
        <v>218</v>
      </c>
      <c r="L175">
        <v>1348</v>
      </c>
      <c r="N175">
        <v>1009</v>
      </c>
      <c r="O175" t="s">
        <v>594</v>
      </c>
      <c r="P175" t="s">
        <v>594</v>
      </c>
      <c r="Q175">
        <v>1000</v>
      </c>
      <c r="W175">
        <v>0</v>
      </c>
      <c r="X175">
        <v>1008226964</v>
      </c>
      <c r="Y175">
        <v>1E-3</v>
      </c>
      <c r="AA175">
        <v>87382.9</v>
      </c>
      <c r="AB175">
        <v>0</v>
      </c>
      <c r="AC175">
        <v>0</v>
      </c>
      <c r="AD175">
        <v>0</v>
      </c>
      <c r="AE175">
        <v>12430</v>
      </c>
      <c r="AF175">
        <v>0</v>
      </c>
      <c r="AG175">
        <v>0</v>
      </c>
      <c r="AH175">
        <v>0</v>
      </c>
      <c r="AI175">
        <v>7.03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1</v>
      </c>
      <c r="AQ175">
        <v>0</v>
      </c>
      <c r="AR175">
        <v>0</v>
      </c>
      <c r="AS175" t="s">
        <v>349</v>
      </c>
      <c r="AT175">
        <v>1E-3</v>
      </c>
      <c r="AU175" t="s">
        <v>349</v>
      </c>
      <c r="AV175">
        <v>0</v>
      </c>
      <c r="AW175">
        <v>2</v>
      </c>
      <c r="AX175">
        <v>42559724</v>
      </c>
      <c r="AY175">
        <v>1</v>
      </c>
      <c r="AZ175">
        <v>0</v>
      </c>
      <c r="BA175">
        <v>172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Y175*Source!I116</f>
        <v>5.0000000000000002E-5</v>
      </c>
      <c r="CY175">
        <f>AA175</f>
        <v>87382.9</v>
      </c>
      <c r="CZ175">
        <f>AE175</f>
        <v>12430</v>
      </c>
      <c r="DA175">
        <f>AI175</f>
        <v>7.03</v>
      </c>
      <c r="DB175">
        <v>0</v>
      </c>
    </row>
    <row r="176" spans="1:106" x14ac:dyDescent="0.2">
      <c r="A176">
        <f>ROW(Source!A116)</f>
        <v>116</v>
      </c>
      <c r="B176">
        <v>42559044</v>
      </c>
      <c r="C176">
        <v>42559709</v>
      </c>
      <c r="D176">
        <v>38708555</v>
      </c>
      <c r="E176">
        <v>1</v>
      </c>
      <c r="F176">
        <v>1</v>
      </c>
      <c r="G176">
        <v>1</v>
      </c>
      <c r="H176">
        <v>3</v>
      </c>
      <c r="I176" t="s">
        <v>219</v>
      </c>
      <c r="J176" t="s">
        <v>220</v>
      </c>
      <c r="K176" t="s">
        <v>221</v>
      </c>
      <c r="L176">
        <v>1358</v>
      </c>
      <c r="N176">
        <v>1010</v>
      </c>
      <c r="O176" t="s">
        <v>222</v>
      </c>
      <c r="P176" t="s">
        <v>222</v>
      </c>
      <c r="Q176">
        <v>10</v>
      </c>
      <c r="W176">
        <v>0</v>
      </c>
      <c r="X176">
        <v>2117263208</v>
      </c>
      <c r="Y176">
        <v>20</v>
      </c>
      <c r="AA176">
        <v>1.65</v>
      </c>
      <c r="AB176">
        <v>0</v>
      </c>
      <c r="AC176">
        <v>0</v>
      </c>
      <c r="AD176">
        <v>0</v>
      </c>
      <c r="AE176">
        <v>1.79</v>
      </c>
      <c r="AF176">
        <v>0</v>
      </c>
      <c r="AG176">
        <v>0</v>
      </c>
      <c r="AH176">
        <v>0</v>
      </c>
      <c r="AI176">
        <v>0.92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1</v>
      </c>
      <c r="AQ176">
        <v>0</v>
      </c>
      <c r="AR176">
        <v>0</v>
      </c>
      <c r="AS176" t="s">
        <v>349</v>
      </c>
      <c r="AT176">
        <v>20</v>
      </c>
      <c r="AU176" t="s">
        <v>349</v>
      </c>
      <c r="AV176">
        <v>0</v>
      </c>
      <c r="AW176">
        <v>2</v>
      </c>
      <c r="AX176">
        <v>42559725</v>
      </c>
      <c r="AY176">
        <v>1</v>
      </c>
      <c r="AZ176">
        <v>0</v>
      </c>
      <c r="BA176">
        <v>173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Y176*Source!I116</f>
        <v>1</v>
      </c>
      <c r="CY176">
        <f>AA176</f>
        <v>1.65</v>
      </c>
      <c r="CZ176">
        <f>AE176</f>
        <v>1.79</v>
      </c>
      <c r="DA176">
        <f>AI176</f>
        <v>0.92</v>
      </c>
      <c r="DB176">
        <v>0</v>
      </c>
    </row>
    <row r="177" spans="1:106" x14ac:dyDescent="0.2">
      <c r="A177">
        <f>ROW(Source!A116)</f>
        <v>116</v>
      </c>
      <c r="B177">
        <v>42559044</v>
      </c>
      <c r="C177">
        <v>42559709</v>
      </c>
      <c r="D177">
        <v>38765891</v>
      </c>
      <c r="E177">
        <v>1</v>
      </c>
      <c r="F177">
        <v>1</v>
      </c>
      <c r="G177">
        <v>1</v>
      </c>
      <c r="H177">
        <v>3</v>
      </c>
      <c r="I177" t="s">
        <v>223</v>
      </c>
      <c r="J177" t="s">
        <v>224</v>
      </c>
      <c r="K177" t="s">
        <v>225</v>
      </c>
      <c r="L177">
        <v>1374</v>
      </c>
      <c r="N177">
        <v>1013</v>
      </c>
      <c r="O177" t="s">
        <v>226</v>
      </c>
      <c r="P177" t="s">
        <v>226</v>
      </c>
      <c r="Q177">
        <v>1</v>
      </c>
      <c r="W177">
        <v>0</v>
      </c>
      <c r="X177">
        <v>-915781824</v>
      </c>
      <c r="Y177">
        <v>3.1</v>
      </c>
      <c r="AA177">
        <v>1</v>
      </c>
      <c r="AB177">
        <v>0</v>
      </c>
      <c r="AC177">
        <v>0</v>
      </c>
      <c r="AD177">
        <v>0</v>
      </c>
      <c r="AE177">
        <v>1</v>
      </c>
      <c r="AF177">
        <v>0</v>
      </c>
      <c r="AG177">
        <v>0</v>
      </c>
      <c r="AH177">
        <v>0</v>
      </c>
      <c r="AI177">
        <v>1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1</v>
      </c>
      <c r="AQ177">
        <v>0</v>
      </c>
      <c r="AR177">
        <v>0</v>
      </c>
      <c r="AS177" t="s">
        <v>349</v>
      </c>
      <c r="AT177">
        <v>3.1</v>
      </c>
      <c r="AU177" t="s">
        <v>349</v>
      </c>
      <c r="AV177">
        <v>0</v>
      </c>
      <c r="AW177">
        <v>2</v>
      </c>
      <c r="AX177">
        <v>42559726</v>
      </c>
      <c r="AY177">
        <v>1</v>
      </c>
      <c r="AZ177">
        <v>0</v>
      </c>
      <c r="BA177">
        <v>174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Y177*Source!I116</f>
        <v>0.15500000000000003</v>
      </c>
      <c r="CY177">
        <f>AA177</f>
        <v>1</v>
      </c>
      <c r="CZ177">
        <f>AE177</f>
        <v>1</v>
      </c>
      <c r="DA177">
        <f>AI177</f>
        <v>1</v>
      </c>
      <c r="DB177">
        <v>0</v>
      </c>
    </row>
    <row r="178" spans="1:106" x14ac:dyDescent="0.2">
      <c r="A178">
        <f>ROW(Source!A116)</f>
        <v>116</v>
      </c>
      <c r="B178">
        <v>42559044</v>
      </c>
      <c r="C178">
        <v>42559709</v>
      </c>
      <c r="D178">
        <v>0</v>
      </c>
      <c r="E178">
        <v>1</v>
      </c>
      <c r="F178">
        <v>1</v>
      </c>
      <c r="G178">
        <v>1</v>
      </c>
      <c r="H178">
        <v>3</v>
      </c>
      <c r="I178" t="s">
        <v>555</v>
      </c>
      <c r="J178" t="s">
        <v>349</v>
      </c>
      <c r="K178" t="s">
        <v>556</v>
      </c>
      <c r="L178">
        <v>1301</v>
      </c>
      <c r="N178">
        <v>1003</v>
      </c>
      <c r="O178" t="s">
        <v>557</v>
      </c>
      <c r="P178" t="s">
        <v>557</v>
      </c>
      <c r="Q178">
        <v>1</v>
      </c>
      <c r="W178">
        <v>0</v>
      </c>
      <c r="X178">
        <v>-533127193</v>
      </c>
      <c r="Y178">
        <v>100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1</v>
      </c>
      <c r="AJ178">
        <v>1</v>
      </c>
      <c r="AK178">
        <v>1</v>
      </c>
      <c r="AL178">
        <v>1</v>
      </c>
      <c r="AN178">
        <v>0</v>
      </c>
      <c r="AO178">
        <v>0</v>
      </c>
      <c r="AP178">
        <v>0</v>
      </c>
      <c r="AQ178">
        <v>0</v>
      </c>
      <c r="AR178">
        <v>0</v>
      </c>
      <c r="AS178" t="s">
        <v>349</v>
      </c>
      <c r="AT178">
        <v>100</v>
      </c>
      <c r="AU178" t="s">
        <v>349</v>
      </c>
      <c r="AV178">
        <v>0</v>
      </c>
      <c r="AW178">
        <v>1</v>
      </c>
      <c r="AX178">
        <v>-1</v>
      </c>
      <c r="AY178">
        <v>0</v>
      </c>
      <c r="AZ178">
        <v>0</v>
      </c>
      <c r="BA178" t="s">
        <v>349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Y178*Source!I116</f>
        <v>5</v>
      </c>
      <c r="CY178">
        <f>AA178</f>
        <v>0</v>
      </c>
      <c r="CZ178">
        <f>AE178</f>
        <v>0</v>
      </c>
      <c r="DA178">
        <f>AI178</f>
        <v>1</v>
      </c>
      <c r="DB178">
        <v>0</v>
      </c>
    </row>
    <row r="179" spans="1:106" x14ac:dyDescent="0.2">
      <c r="A179">
        <f>ROW(Source!A118)</f>
        <v>118</v>
      </c>
      <c r="B179">
        <v>42559044</v>
      </c>
      <c r="C179">
        <v>42559728</v>
      </c>
      <c r="D179">
        <v>38955117</v>
      </c>
      <c r="E179">
        <v>1</v>
      </c>
      <c r="F179">
        <v>1</v>
      </c>
      <c r="G179">
        <v>1</v>
      </c>
      <c r="H179">
        <v>1</v>
      </c>
      <c r="I179" t="s">
        <v>227</v>
      </c>
      <c r="J179" t="s">
        <v>349</v>
      </c>
      <c r="K179" t="s">
        <v>228</v>
      </c>
      <c r="L179">
        <v>1369</v>
      </c>
      <c r="N179">
        <v>1013</v>
      </c>
      <c r="O179" t="s">
        <v>29</v>
      </c>
      <c r="P179" t="s">
        <v>29</v>
      </c>
      <c r="Q179">
        <v>1</v>
      </c>
      <c r="W179">
        <v>0</v>
      </c>
      <c r="X179">
        <v>184923391</v>
      </c>
      <c r="Y179">
        <v>14.687999999999999</v>
      </c>
      <c r="AA179">
        <v>0</v>
      </c>
      <c r="AB179">
        <v>0</v>
      </c>
      <c r="AC179">
        <v>0</v>
      </c>
      <c r="AD179">
        <v>9.4</v>
      </c>
      <c r="AE179">
        <v>0</v>
      </c>
      <c r="AF179">
        <v>0</v>
      </c>
      <c r="AG179">
        <v>0</v>
      </c>
      <c r="AH179">
        <v>9.4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1</v>
      </c>
      <c r="AQ179">
        <v>0</v>
      </c>
      <c r="AR179">
        <v>0</v>
      </c>
      <c r="AS179" t="s">
        <v>349</v>
      </c>
      <c r="AT179">
        <v>12.24</v>
      </c>
      <c r="AU179" t="s">
        <v>549</v>
      </c>
      <c r="AV179">
        <v>1</v>
      </c>
      <c r="AW179">
        <v>2</v>
      </c>
      <c r="AX179">
        <v>42559742</v>
      </c>
      <c r="AY179">
        <v>1</v>
      </c>
      <c r="AZ179">
        <v>0</v>
      </c>
      <c r="BA179">
        <v>175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Y179*Source!I118</f>
        <v>0.73439999999999994</v>
      </c>
      <c r="CY179">
        <f>AD179</f>
        <v>9.4</v>
      </c>
      <c r="CZ179">
        <f>AH179</f>
        <v>9.4</v>
      </c>
      <c r="DA179">
        <f>AL179</f>
        <v>1</v>
      </c>
      <c r="DB179">
        <v>0</v>
      </c>
    </row>
    <row r="180" spans="1:106" x14ac:dyDescent="0.2">
      <c r="A180">
        <f>ROW(Source!A118)</f>
        <v>118</v>
      </c>
      <c r="B180">
        <v>42559044</v>
      </c>
      <c r="C180">
        <v>42559728</v>
      </c>
      <c r="D180">
        <v>121548</v>
      </c>
      <c r="E180">
        <v>1</v>
      </c>
      <c r="F180">
        <v>1</v>
      </c>
      <c r="G180">
        <v>1</v>
      </c>
      <c r="H180">
        <v>1</v>
      </c>
      <c r="I180" t="s">
        <v>374</v>
      </c>
      <c r="J180" t="s">
        <v>349</v>
      </c>
      <c r="K180" t="s">
        <v>30</v>
      </c>
      <c r="L180">
        <v>608254</v>
      </c>
      <c r="N180">
        <v>1013</v>
      </c>
      <c r="O180" t="s">
        <v>31</v>
      </c>
      <c r="P180" t="s">
        <v>31</v>
      </c>
      <c r="Q180">
        <v>1</v>
      </c>
      <c r="W180">
        <v>0</v>
      </c>
      <c r="X180">
        <v>-185737400</v>
      </c>
      <c r="Y180">
        <v>0.12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1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1</v>
      </c>
      <c r="AQ180">
        <v>0</v>
      </c>
      <c r="AR180">
        <v>0</v>
      </c>
      <c r="AS180" t="s">
        <v>349</v>
      </c>
      <c r="AT180">
        <v>0.1</v>
      </c>
      <c r="AU180" t="s">
        <v>549</v>
      </c>
      <c r="AV180">
        <v>2</v>
      </c>
      <c r="AW180">
        <v>2</v>
      </c>
      <c r="AX180">
        <v>42559743</v>
      </c>
      <c r="AY180">
        <v>1</v>
      </c>
      <c r="AZ180">
        <v>0</v>
      </c>
      <c r="BA180">
        <v>176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Y180*Source!I118</f>
        <v>6.0000000000000001E-3</v>
      </c>
      <c r="CY180">
        <f>AD180</f>
        <v>0</v>
      </c>
      <c r="CZ180">
        <f>AH180</f>
        <v>0</v>
      </c>
      <c r="DA180">
        <f>AL180</f>
        <v>1</v>
      </c>
      <c r="DB180">
        <v>0</v>
      </c>
    </row>
    <row r="181" spans="1:106" x14ac:dyDescent="0.2">
      <c r="A181">
        <f>ROW(Source!A118)</f>
        <v>118</v>
      </c>
      <c r="B181">
        <v>42559044</v>
      </c>
      <c r="C181">
        <v>42559728</v>
      </c>
      <c r="D181">
        <v>38766445</v>
      </c>
      <c r="E181">
        <v>1</v>
      </c>
      <c r="F181">
        <v>1</v>
      </c>
      <c r="G181">
        <v>1</v>
      </c>
      <c r="H181">
        <v>2</v>
      </c>
      <c r="I181" t="s">
        <v>229</v>
      </c>
      <c r="J181" t="s">
        <v>230</v>
      </c>
      <c r="K181" t="s">
        <v>231</v>
      </c>
      <c r="L181">
        <v>1368</v>
      </c>
      <c r="N181">
        <v>1011</v>
      </c>
      <c r="O181" t="s">
        <v>35</v>
      </c>
      <c r="P181" t="s">
        <v>35</v>
      </c>
      <c r="Q181">
        <v>1</v>
      </c>
      <c r="W181">
        <v>0</v>
      </c>
      <c r="X181">
        <v>783836208</v>
      </c>
      <c r="Y181">
        <v>0.12</v>
      </c>
      <c r="AA181">
        <v>0</v>
      </c>
      <c r="AB181">
        <v>799.82</v>
      </c>
      <c r="AC181">
        <v>320.08999999999997</v>
      </c>
      <c r="AD181">
        <v>0</v>
      </c>
      <c r="AE181">
        <v>0</v>
      </c>
      <c r="AF181">
        <v>134.65</v>
      </c>
      <c r="AG181">
        <v>13.5</v>
      </c>
      <c r="AH181">
        <v>0</v>
      </c>
      <c r="AI181">
        <v>1</v>
      </c>
      <c r="AJ181">
        <v>5.94</v>
      </c>
      <c r="AK181">
        <v>23.71</v>
      </c>
      <c r="AL181">
        <v>1</v>
      </c>
      <c r="AN181">
        <v>0</v>
      </c>
      <c r="AO181">
        <v>1</v>
      </c>
      <c r="AP181">
        <v>1</v>
      </c>
      <c r="AQ181">
        <v>0</v>
      </c>
      <c r="AR181">
        <v>0</v>
      </c>
      <c r="AS181" t="s">
        <v>349</v>
      </c>
      <c r="AT181">
        <v>0.1</v>
      </c>
      <c r="AU181" t="s">
        <v>549</v>
      </c>
      <c r="AV181">
        <v>0</v>
      </c>
      <c r="AW181">
        <v>2</v>
      </c>
      <c r="AX181">
        <v>42559744</v>
      </c>
      <c r="AY181">
        <v>1</v>
      </c>
      <c r="AZ181">
        <v>0</v>
      </c>
      <c r="BA181">
        <v>177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Y181*Source!I118</f>
        <v>6.0000000000000001E-3</v>
      </c>
      <c r="CY181">
        <f>AB181</f>
        <v>799.82</v>
      </c>
      <c r="CZ181">
        <f>AF181</f>
        <v>134.65</v>
      </c>
      <c r="DA181">
        <f>AJ181</f>
        <v>5.94</v>
      </c>
      <c r="DB181">
        <v>0</v>
      </c>
    </row>
    <row r="182" spans="1:106" x14ac:dyDescent="0.2">
      <c r="A182">
        <f>ROW(Source!A118)</f>
        <v>118</v>
      </c>
      <c r="B182">
        <v>42559044</v>
      </c>
      <c r="C182">
        <v>42559728</v>
      </c>
      <c r="D182">
        <v>38766740</v>
      </c>
      <c r="E182">
        <v>1</v>
      </c>
      <c r="F182">
        <v>1</v>
      </c>
      <c r="G182">
        <v>1</v>
      </c>
      <c r="H182">
        <v>2</v>
      </c>
      <c r="I182" t="s">
        <v>232</v>
      </c>
      <c r="J182" t="s">
        <v>233</v>
      </c>
      <c r="K182" t="s">
        <v>234</v>
      </c>
      <c r="L182">
        <v>1368</v>
      </c>
      <c r="N182">
        <v>1011</v>
      </c>
      <c r="O182" t="s">
        <v>35</v>
      </c>
      <c r="P182" t="s">
        <v>35</v>
      </c>
      <c r="Q182">
        <v>1</v>
      </c>
      <c r="W182">
        <v>0</v>
      </c>
      <c r="X182">
        <v>1474986261</v>
      </c>
      <c r="Y182">
        <v>2.5920000000000001</v>
      </c>
      <c r="AA182">
        <v>0</v>
      </c>
      <c r="AB182">
        <v>52.41</v>
      </c>
      <c r="AC182">
        <v>0</v>
      </c>
      <c r="AD182">
        <v>0</v>
      </c>
      <c r="AE182">
        <v>0</v>
      </c>
      <c r="AF182">
        <v>8.1</v>
      </c>
      <c r="AG182">
        <v>0</v>
      </c>
      <c r="AH182">
        <v>0</v>
      </c>
      <c r="AI182">
        <v>1</v>
      </c>
      <c r="AJ182">
        <v>6.47</v>
      </c>
      <c r="AK182">
        <v>23.71</v>
      </c>
      <c r="AL182">
        <v>1</v>
      </c>
      <c r="AN182">
        <v>0</v>
      </c>
      <c r="AO182">
        <v>1</v>
      </c>
      <c r="AP182">
        <v>1</v>
      </c>
      <c r="AQ182">
        <v>0</v>
      </c>
      <c r="AR182">
        <v>0</v>
      </c>
      <c r="AS182" t="s">
        <v>349</v>
      </c>
      <c r="AT182">
        <v>2.16</v>
      </c>
      <c r="AU182" t="s">
        <v>549</v>
      </c>
      <c r="AV182">
        <v>0</v>
      </c>
      <c r="AW182">
        <v>2</v>
      </c>
      <c r="AX182">
        <v>42559745</v>
      </c>
      <c r="AY182">
        <v>1</v>
      </c>
      <c r="AZ182">
        <v>0</v>
      </c>
      <c r="BA182">
        <v>178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Y182*Source!I118</f>
        <v>0.12960000000000002</v>
      </c>
      <c r="CY182">
        <f>AB182</f>
        <v>52.41</v>
      </c>
      <c r="CZ182">
        <f>AF182</f>
        <v>8.1</v>
      </c>
      <c r="DA182">
        <f>AJ182</f>
        <v>6.47</v>
      </c>
      <c r="DB182">
        <v>0</v>
      </c>
    </row>
    <row r="183" spans="1:106" x14ac:dyDescent="0.2">
      <c r="A183">
        <f>ROW(Source!A118)</f>
        <v>118</v>
      </c>
      <c r="B183">
        <v>42559044</v>
      </c>
      <c r="C183">
        <v>42559728</v>
      </c>
      <c r="D183">
        <v>38768663</v>
      </c>
      <c r="E183">
        <v>1</v>
      </c>
      <c r="F183">
        <v>1</v>
      </c>
      <c r="G183">
        <v>1</v>
      </c>
      <c r="H183">
        <v>2</v>
      </c>
      <c r="I183" t="s">
        <v>213</v>
      </c>
      <c r="J183" t="s">
        <v>235</v>
      </c>
      <c r="K183" t="s">
        <v>215</v>
      </c>
      <c r="L183">
        <v>1368</v>
      </c>
      <c r="N183">
        <v>1011</v>
      </c>
      <c r="O183" t="s">
        <v>35</v>
      </c>
      <c r="P183" t="s">
        <v>35</v>
      </c>
      <c r="Q183">
        <v>1</v>
      </c>
      <c r="W183">
        <v>0</v>
      </c>
      <c r="X183">
        <v>-991672839</v>
      </c>
      <c r="Y183">
        <v>3.3119999999999998</v>
      </c>
      <c r="AA183">
        <v>0</v>
      </c>
      <c r="AB183">
        <v>36.770000000000003</v>
      </c>
      <c r="AC183">
        <v>0</v>
      </c>
      <c r="AD183">
        <v>0</v>
      </c>
      <c r="AE183">
        <v>0</v>
      </c>
      <c r="AF183">
        <v>2.08</v>
      </c>
      <c r="AG183">
        <v>0</v>
      </c>
      <c r="AH183">
        <v>0</v>
      </c>
      <c r="AI183">
        <v>1</v>
      </c>
      <c r="AJ183">
        <v>17.68</v>
      </c>
      <c r="AK183">
        <v>23.71</v>
      </c>
      <c r="AL183">
        <v>1</v>
      </c>
      <c r="AN183">
        <v>0</v>
      </c>
      <c r="AO183">
        <v>1</v>
      </c>
      <c r="AP183">
        <v>1</v>
      </c>
      <c r="AQ183">
        <v>0</v>
      </c>
      <c r="AR183">
        <v>0</v>
      </c>
      <c r="AS183" t="s">
        <v>349</v>
      </c>
      <c r="AT183">
        <v>2.76</v>
      </c>
      <c r="AU183" t="s">
        <v>549</v>
      </c>
      <c r="AV183">
        <v>0</v>
      </c>
      <c r="AW183">
        <v>2</v>
      </c>
      <c r="AX183">
        <v>42559746</v>
      </c>
      <c r="AY183">
        <v>1</v>
      </c>
      <c r="AZ183">
        <v>0</v>
      </c>
      <c r="BA183">
        <v>179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Y183*Source!I118</f>
        <v>0.1656</v>
      </c>
      <c r="CY183">
        <f>AB183</f>
        <v>36.770000000000003</v>
      </c>
      <c r="CZ183">
        <f>AF183</f>
        <v>2.08</v>
      </c>
      <c r="DA183">
        <f>AJ183</f>
        <v>17.68</v>
      </c>
      <c r="DB183">
        <v>0</v>
      </c>
    </row>
    <row r="184" spans="1:106" x14ac:dyDescent="0.2">
      <c r="A184">
        <f>ROW(Source!A118)</f>
        <v>118</v>
      </c>
      <c r="B184">
        <v>42559044</v>
      </c>
      <c r="C184">
        <v>42559728</v>
      </c>
      <c r="D184">
        <v>38768996</v>
      </c>
      <c r="E184">
        <v>1</v>
      </c>
      <c r="F184">
        <v>1</v>
      </c>
      <c r="G184">
        <v>1</v>
      </c>
      <c r="H184">
        <v>2</v>
      </c>
      <c r="I184" t="s">
        <v>42</v>
      </c>
      <c r="J184" t="s">
        <v>43</v>
      </c>
      <c r="K184" t="s">
        <v>44</v>
      </c>
      <c r="L184">
        <v>1368</v>
      </c>
      <c r="N184">
        <v>1011</v>
      </c>
      <c r="O184" t="s">
        <v>35</v>
      </c>
      <c r="P184" t="s">
        <v>35</v>
      </c>
      <c r="Q184">
        <v>1</v>
      </c>
      <c r="W184">
        <v>0</v>
      </c>
      <c r="X184">
        <v>1230759911</v>
      </c>
      <c r="Y184">
        <v>0.12</v>
      </c>
      <c r="AA184">
        <v>0</v>
      </c>
      <c r="AB184">
        <v>740.07</v>
      </c>
      <c r="AC184">
        <v>275.04000000000002</v>
      </c>
      <c r="AD184">
        <v>0</v>
      </c>
      <c r="AE184">
        <v>0</v>
      </c>
      <c r="AF184">
        <v>87.17</v>
      </c>
      <c r="AG184">
        <v>11.6</v>
      </c>
      <c r="AH184">
        <v>0</v>
      </c>
      <c r="AI184">
        <v>1</v>
      </c>
      <c r="AJ184">
        <v>8.49</v>
      </c>
      <c r="AK184">
        <v>23.71</v>
      </c>
      <c r="AL184">
        <v>1</v>
      </c>
      <c r="AN184">
        <v>0</v>
      </c>
      <c r="AO184">
        <v>1</v>
      </c>
      <c r="AP184">
        <v>1</v>
      </c>
      <c r="AQ184">
        <v>0</v>
      </c>
      <c r="AR184">
        <v>0</v>
      </c>
      <c r="AS184" t="s">
        <v>349</v>
      </c>
      <c r="AT184">
        <v>0.1</v>
      </c>
      <c r="AU184" t="s">
        <v>549</v>
      </c>
      <c r="AV184">
        <v>0</v>
      </c>
      <c r="AW184">
        <v>2</v>
      </c>
      <c r="AX184">
        <v>42559747</v>
      </c>
      <c r="AY184">
        <v>1</v>
      </c>
      <c r="AZ184">
        <v>0</v>
      </c>
      <c r="BA184">
        <v>180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Y184*Source!I118</f>
        <v>6.0000000000000001E-3</v>
      </c>
      <c r="CY184">
        <f>AB184</f>
        <v>740.07</v>
      </c>
      <c r="CZ184">
        <f>AF184</f>
        <v>87.17</v>
      </c>
      <c r="DA184">
        <f>AJ184</f>
        <v>8.49</v>
      </c>
      <c r="DB184">
        <v>0</v>
      </c>
    </row>
    <row r="185" spans="1:106" x14ac:dyDescent="0.2">
      <c r="A185">
        <f>ROW(Source!A118)</f>
        <v>118</v>
      </c>
      <c r="B185">
        <v>42559044</v>
      </c>
      <c r="C185">
        <v>42559728</v>
      </c>
      <c r="D185">
        <v>38708063</v>
      </c>
      <c r="E185">
        <v>1</v>
      </c>
      <c r="F185">
        <v>1</v>
      </c>
      <c r="G185">
        <v>1</v>
      </c>
      <c r="H185">
        <v>3</v>
      </c>
      <c r="I185" t="s">
        <v>236</v>
      </c>
      <c r="J185" t="s">
        <v>237</v>
      </c>
      <c r="K185" t="s">
        <v>238</v>
      </c>
      <c r="L185">
        <v>1346</v>
      </c>
      <c r="N185">
        <v>1009</v>
      </c>
      <c r="O185" t="s">
        <v>62</v>
      </c>
      <c r="P185" t="s">
        <v>62</v>
      </c>
      <c r="Q185">
        <v>1</v>
      </c>
      <c r="W185">
        <v>0</v>
      </c>
      <c r="X185">
        <v>-1805966371</v>
      </c>
      <c r="Y185">
        <v>1.9</v>
      </c>
      <c r="AA185">
        <v>82.85</v>
      </c>
      <c r="AB185">
        <v>0</v>
      </c>
      <c r="AC185">
        <v>0</v>
      </c>
      <c r="AD185">
        <v>0</v>
      </c>
      <c r="AE185">
        <v>14.31</v>
      </c>
      <c r="AF185">
        <v>0</v>
      </c>
      <c r="AG185">
        <v>0</v>
      </c>
      <c r="AH185">
        <v>0</v>
      </c>
      <c r="AI185">
        <v>5.79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349</v>
      </c>
      <c r="AT185">
        <v>1.9</v>
      </c>
      <c r="AU185" t="s">
        <v>349</v>
      </c>
      <c r="AV185">
        <v>0</v>
      </c>
      <c r="AW185">
        <v>2</v>
      </c>
      <c r="AX185">
        <v>42559748</v>
      </c>
      <c r="AY185">
        <v>1</v>
      </c>
      <c r="AZ185">
        <v>0</v>
      </c>
      <c r="BA185">
        <v>181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Y185*Source!I118</f>
        <v>9.5000000000000001E-2</v>
      </c>
      <c r="CY185">
        <f t="shared" ref="CY185:CY191" si="9">AA185</f>
        <v>82.85</v>
      </c>
      <c r="CZ185">
        <f t="shared" ref="CZ185:CZ191" si="10">AE185</f>
        <v>14.31</v>
      </c>
      <c r="DA185">
        <f t="shared" ref="DA185:DA191" si="11">AI185</f>
        <v>5.79</v>
      </c>
      <c r="DB185">
        <v>0</v>
      </c>
    </row>
    <row r="186" spans="1:106" x14ac:dyDescent="0.2">
      <c r="A186">
        <f>ROW(Source!A118)</f>
        <v>118</v>
      </c>
      <c r="B186">
        <v>42559044</v>
      </c>
      <c r="C186">
        <v>42559728</v>
      </c>
      <c r="D186">
        <v>38704509</v>
      </c>
      <c r="E186">
        <v>1</v>
      </c>
      <c r="F186">
        <v>1</v>
      </c>
      <c r="G186">
        <v>1</v>
      </c>
      <c r="H186">
        <v>3</v>
      </c>
      <c r="I186" t="s">
        <v>239</v>
      </c>
      <c r="J186" t="s">
        <v>240</v>
      </c>
      <c r="K186" t="s">
        <v>241</v>
      </c>
      <c r="L186">
        <v>1346</v>
      </c>
      <c r="N186">
        <v>1009</v>
      </c>
      <c r="O186" t="s">
        <v>62</v>
      </c>
      <c r="P186" t="s">
        <v>62</v>
      </c>
      <c r="Q186">
        <v>1</v>
      </c>
      <c r="W186">
        <v>0</v>
      </c>
      <c r="X186">
        <v>-1768004575</v>
      </c>
      <c r="Y186">
        <v>0.4</v>
      </c>
      <c r="AA186">
        <v>65.94</v>
      </c>
      <c r="AB186">
        <v>0</v>
      </c>
      <c r="AC186">
        <v>0</v>
      </c>
      <c r="AD186">
        <v>0</v>
      </c>
      <c r="AE186">
        <v>28.67</v>
      </c>
      <c r="AF186">
        <v>0</v>
      </c>
      <c r="AG186">
        <v>0</v>
      </c>
      <c r="AH186">
        <v>0</v>
      </c>
      <c r="AI186">
        <v>2.2999999999999998</v>
      </c>
      <c r="AJ186">
        <v>1</v>
      </c>
      <c r="AK186">
        <v>1</v>
      </c>
      <c r="AL186">
        <v>1</v>
      </c>
      <c r="AN186">
        <v>0</v>
      </c>
      <c r="AO186">
        <v>1</v>
      </c>
      <c r="AP186">
        <v>0</v>
      </c>
      <c r="AQ186">
        <v>0</v>
      </c>
      <c r="AR186">
        <v>0</v>
      </c>
      <c r="AS186" t="s">
        <v>349</v>
      </c>
      <c r="AT186">
        <v>0.4</v>
      </c>
      <c r="AU186" t="s">
        <v>349</v>
      </c>
      <c r="AV186">
        <v>0</v>
      </c>
      <c r="AW186">
        <v>2</v>
      </c>
      <c r="AX186">
        <v>42559749</v>
      </c>
      <c r="AY186">
        <v>1</v>
      </c>
      <c r="AZ186">
        <v>0</v>
      </c>
      <c r="BA186">
        <v>182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Y186*Source!I118</f>
        <v>2.0000000000000004E-2</v>
      </c>
      <c r="CY186">
        <f t="shared" si="9"/>
        <v>65.94</v>
      </c>
      <c r="CZ186">
        <f t="shared" si="10"/>
        <v>28.67</v>
      </c>
      <c r="DA186">
        <f t="shared" si="11"/>
        <v>2.2999999999999998</v>
      </c>
      <c r="DB186">
        <v>0</v>
      </c>
    </row>
    <row r="187" spans="1:106" x14ac:dyDescent="0.2">
      <c r="A187">
        <f>ROW(Source!A118)</f>
        <v>118</v>
      </c>
      <c r="B187">
        <v>42559044</v>
      </c>
      <c r="C187">
        <v>42559728</v>
      </c>
      <c r="D187">
        <v>38704876</v>
      </c>
      <c r="E187">
        <v>1</v>
      </c>
      <c r="F187">
        <v>1</v>
      </c>
      <c r="G187">
        <v>1</v>
      </c>
      <c r="H187">
        <v>3</v>
      </c>
      <c r="I187" t="s">
        <v>242</v>
      </c>
      <c r="J187" t="s">
        <v>243</v>
      </c>
      <c r="K187" t="s">
        <v>244</v>
      </c>
      <c r="L187">
        <v>1308</v>
      </c>
      <c r="N187">
        <v>1003</v>
      </c>
      <c r="O187" t="s">
        <v>546</v>
      </c>
      <c r="P187" t="s">
        <v>546</v>
      </c>
      <c r="Q187">
        <v>100</v>
      </c>
      <c r="W187">
        <v>0</v>
      </c>
      <c r="X187">
        <v>611857035</v>
      </c>
      <c r="Y187">
        <v>5.5E-2</v>
      </c>
      <c r="AA187">
        <v>707.72</v>
      </c>
      <c r="AB187">
        <v>0</v>
      </c>
      <c r="AC187">
        <v>0</v>
      </c>
      <c r="AD187">
        <v>0</v>
      </c>
      <c r="AE187">
        <v>120.36</v>
      </c>
      <c r="AF187">
        <v>0</v>
      </c>
      <c r="AG187">
        <v>0</v>
      </c>
      <c r="AH187">
        <v>0</v>
      </c>
      <c r="AI187">
        <v>5.88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0</v>
      </c>
      <c r="AQ187">
        <v>0</v>
      </c>
      <c r="AR187">
        <v>0</v>
      </c>
      <c r="AS187" t="s">
        <v>349</v>
      </c>
      <c r="AT187">
        <v>5.5E-2</v>
      </c>
      <c r="AU187" t="s">
        <v>349</v>
      </c>
      <c r="AV187">
        <v>0</v>
      </c>
      <c r="AW187">
        <v>2</v>
      </c>
      <c r="AX187">
        <v>42559750</v>
      </c>
      <c r="AY187">
        <v>1</v>
      </c>
      <c r="AZ187">
        <v>0</v>
      </c>
      <c r="BA187">
        <v>183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Y187*Source!I118</f>
        <v>2.7500000000000003E-3</v>
      </c>
      <c r="CY187">
        <f t="shared" si="9"/>
        <v>707.72</v>
      </c>
      <c r="CZ187">
        <f t="shared" si="10"/>
        <v>120.36</v>
      </c>
      <c r="DA187">
        <f t="shared" si="11"/>
        <v>5.88</v>
      </c>
      <c r="DB187">
        <v>0</v>
      </c>
    </row>
    <row r="188" spans="1:106" x14ac:dyDescent="0.2">
      <c r="A188">
        <f>ROW(Source!A118)</f>
        <v>118</v>
      </c>
      <c r="B188">
        <v>42559044</v>
      </c>
      <c r="C188">
        <v>42559728</v>
      </c>
      <c r="D188">
        <v>38704921</v>
      </c>
      <c r="E188">
        <v>1</v>
      </c>
      <c r="F188">
        <v>1</v>
      </c>
      <c r="G188">
        <v>1</v>
      </c>
      <c r="H188">
        <v>3</v>
      </c>
      <c r="I188" t="s">
        <v>245</v>
      </c>
      <c r="J188" t="s">
        <v>246</v>
      </c>
      <c r="K188" t="s">
        <v>247</v>
      </c>
      <c r="L188">
        <v>1346</v>
      </c>
      <c r="N188">
        <v>1009</v>
      </c>
      <c r="O188" t="s">
        <v>62</v>
      </c>
      <c r="P188" t="s">
        <v>62</v>
      </c>
      <c r="Q188">
        <v>1</v>
      </c>
      <c r="W188">
        <v>0</v>
      </c>
      <c r="X188">
        <v>-1294780295</v>
      </c>
      <c r="Y188">
        <v>0.16</v>
      </c>
      <c r="AA188">
        <v>104.31</v>
      </c>
      <c r="AB188">
        <v>0</v>
      </c>
      <c r="AC188">
        <v>0</v>
      </c>
      <c r="AD188">
        <v>0</v>
      </c>
      <c r="AE188">
        <v>30.5</v>
      </c>
      <c r="AF188">
        <v>0</v>
      </c>
      <c r="AG188">
        <v>0</v>
      </c>
      <c r="AH188">
        <v>0</v>
      </c>
      <c r="AI188">
        <v>3.42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0</v>
      </c>
      <c r="AQ188">
        <v>0</v>
      </c>
      <c r="AR188">
        <v>0</v>
      </c>
      <c r="AS188" t="s">
        <v>349</v>
      </c>
      <c r="AT188">
        <v>0.16</v>
      </c>
      <c r="AU188" t="s">
        <v>349</v>
      </c>
      <c r="AV188">
        <v>0</v>
      </c>
      <c r="AW188">
        <v>2</v>
      </c>
      <c r="AX188">
        <v>42559751</v>
      </c>
      <c r="AY188">
        <v>1</v>
      </c>
      <c r="AZ188">
        <v>0</v>
      </c>
      <c r="BA188">
        <v>184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Y188*Source!I118</f>
        <v>8.0000000000000002E-3</v>
      </c>
      <c r="CY188">
        <f t="shared" si="9"/>
        <v>104.31</v>
      </c>
      <c r="CZ188">
        <f t="shared" si="10"/>
        <v>30.5</v>
      </c>
      <c r="DA188">
        <f t="shared" si="11"/>
        <v>3.42</v>
      </c>
      <c r="DB188">
        <v>0</v>
      </c>
    </row>
    <row r="189" spans="1:106" x14ac:dyDescent="0.2">
      <c r="A189">
        <f>ROW(Source!A118)</f>
        <v>118</v>
      </c>
      <c r="B189">
        <v>42559044</v>
      </c>
      <c r="C189">
        <v>42559728</v>
      </c>
      <c r="D189">
        <v>38765891</v>
      </c>
      <c r="E189">
        <v>1</v>
      </c>
      <c r="F189">
        <v>1</v>
      </c>
      <c r="G189">
        <v>1</v>
      </c>
      <c r="H189">
        <v>3</v>
      </c>
      <c r="I189" t="s">
        <v>223</v>
      </c>
      <c r="J189" t="s">
        <v>224</v>
      </c>
      <c r="K189" t="s">
        <v>225</v>
      </c>
      <c r="L189">
        <v>1374</v>
      </c>
      <c r="N189">
        <v>1013</v>
      </c>
      <c r="O189" t="s">
        <v>226</v>
      </c>
      <c r="P189" t="s">
        <v>226</v>
      </c>
      <c r="Q189">
        <v>1</v>
      </c>
      <c r="W189">
        <v>0</v>
      </c>
      <c r="X189">
        <v>-915781824</v>
      </c>
      <c r="Y189">
        <v>2.2999999999999998</v>
      </c>
      <c r="AA189">
        <v>1</v>
      </c>
      <c r="AB189">
        <v>0</v>
      </c>
      <c r="AC189">
        <v>0</v>
      </c>
      <c r="AD189">
        <v>0</v>
      </c>
      <c r="AE189">
        <v>1</v>
      </c>
      <c r="AF189">
        <v>0</v>
      </c>
      <c r="AG189">
        <v>0</v>
      </c>
      <c r="AH189">
        <v>0</v>
      </c>
      <c r="AI189">
        <v>1</v>
      </c>
      <c r="AJ189">
        <v>1</v>
      </c>
      <c r="AK189">
        <v>1</v>
      </c>
      <c r="AL189">
        <v>1</v>
      </c>
      <c r="AN189">
        <v>0</v>
      </c>
      <c r="AO189">
        <v>1</v>
      </c>
      <c r="AP189">
        <v>0</v>
      </c>
      <c r="AQ189">
        <v>0</v>
      </c>
      <c r="AR189">
        <v>0</v>
      </c>
      <c r="AS189" t="s">
        <v>349</v>
      </c>
      <c r="AT189">
        <v>2.2999999999999998</v>
      </c>
      <c r="AU189" t="s">
        <v>349</v>
      </c>
      <c r="AV189">
        <v>0</v>
      </c>
      <c r="AW189">
        <v>2</v>
      </c>
      <c r="AX189">
        <v>42559752</v>
      </c>
      <c r="AY189">
        <v>1</v>
      </c>
      <c r="AZ189">
        <v>0</v>
      </c>
      <c r="BA189">
        <v>185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Y189*Source!I118</f>
        <v>0.11499999999999999</v>
      </c>
      <c r="CY189">
        <f t="shared" si="9"/>
        <v>1</v>
      </c>
      <c r="CZ189">
        <f t="shared" si="10"/>
        <v>1</v>
      </c>
      <c r="DA189">
        <f t="shared" si="11"/>
        <v>1</v>
      </c>
      <c r="DB189">
        <v>0</v>
      </c>
    </row>
    <row r="190" spans="1:106" x14ac:dyDescent="0.2">
      <c r="A190">
        <f>ROW(Source!A118)</f>
        <v>118</v>
      </c>
      <c r="B190">
        <v>42559044</v>
      </c>
      <c r="C190">
        <v>42559728</v>
      </c>
      <c r="D190">
        <v>0</v>
      </c>
      <c r="E190">
        <v>1</v>
      </c>
      <c r="F190">
        <v>1</v>
      </c>
      <c r="G190">
        <v>1</v>
      </c>
      <c r="H190">
        <v>3</v>
      </c>
      <c r="I190" t="s">
        <v>555</v>
      </c>
      <c r="J190" t="s">
        <v>349</v>
      </c>
      <c r="K190" t="s">
        <v>565</v>
      </c>
      <c r="L190">
        <v>1301</v>
      </c>
      <c r="N190">
        <v>1003</v>
      </c>
      <c r="O190" t="s">
        <v>557</v>
      </c>
      <c r="P190" t="s">
        <v>557</v>
      </c>
      <c r="Q190">
        <v>1</v>
      </c>
      <c r="W190">
        <v>0</v>
      </c>
      <c r="X190">
        <v>-1840447101</v>
      </c>
      <c r="Y190">
        <v>100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</v>
      </c>
      <c r="AJ190">
        <v>1</v>
      </c>
      <c r="AK190">
        <v>1</v>
      </c>
      <c r="AL190">
        <v>1</v>
      </c>
      <c r="AN190">
        <v>0</v>
      </c>
      <c r="AO190">
        <v>0</v>
      </c>
      <c r="AP190">
        <v>0</v>
      </c>
      <c r="AQ190">
        <v>0</v>
      </c>
      <c r="AR190">
        <v>0</v>
      </c>
      <c r="AS190" t="s">
        <v>349</v>
      </c>
      <c r="AT190">
        <v>100</v>
      </c>
      <c r="AU190" t="s">
        <v>349</v>
      </c>
      <c r="AV190">
        <v>0</v>
      </c>
      <c r="AW190">
        <v>1</v>
      </c>
      <c r="AX190">
        <v>-1</v>
      </c>
      <c r="AY190">
        <v>0</v>
      </c>
      <c r="AZ190">
        <v>0</v>
      </c>
      <c r="BA190" t="s">
        <v>349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Y190*Source!I118</f>
        <v>5</v>
      </c>
      <c r="CY190">
        <f t="shared" si="9"/>
        <v>0</v>
      </c>
      <c r="CZ190">
        <f t="shared" si="10"/>
        <v>0</v>
      </c>
      <c r="DA190">
        <f t="shared" si="11"/>
        <v>1</v>
      </c>
      <c r="DB190">
        <v>0</v>
      </c>
    </row>
    <row r="191" spans="1:106" x14ac:dyDescent="0.2">
      <c r="A191">
        <f>ROW(Source!A118)</f>
        <v>118</v>
      </c>
      <c r="B191">
        <v>42559044</v>
      </c>
      <c r="C191">
        <v>42559728</v>
      </c>
      <c r="D191">
        <v>0</v>
      </c>
      <c r="E191">
        <v>1</v>
      </c>
      <c r="F191">
        <v>1</v>
      </c>
      <c r="G191">
        <v>1</v>
      </c>
      <c r="H191">
        <v>3</v>
      </c>
      <c r="I191" t="s">
        <v>555</v>
      </c>
      <c r="J191" t="s">
        <v>349</v>
      </c>
      <c r="K191" t="s">
        <v>567</v>
      </c>
      <c r="L191">
        <v>1354</v>
      </c>
      <c r="N191">
        <v>1010</v>
      </c>
      <c r="O191" t="s">
        <v>540</v>
      </c>
      <c r="P191" t="s">
        <v>540</v>
      </c>
      <c r="Q191">
        <v>1</v>
      </c>
      <c r="W191">
        <v>0</v>
      </c>
      <c r="X191">
        <v>-398358037</v>
      </c>
      <c r="Y191">
        <v>100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0</v>
      </c>
      <c r="AP191">
        <v>0</v>
      </c>
      <c r="AQ191">
        <v>0</v>
      </c>
      <c r="AR191">
        <v>0</v>
      </c>
      <c r="AS191" t="s">
        <v>349</v>
      </c>
      <c r="AT191">
        <v>100</v>
      </c>
      <c r="AU191" t="s">
        <v>349</v>
      </c>
      <c r="AV191">
        <v>0</v>
      </c>
      <c r="AW191">
        <v>1</v>
      </c>
      <c r="AX191">
        <v>-1</v>
      </c>
      <c r="AY191">
        <v>0</v>
      </c>
      <c r="AZ191">
        <v>0</v>
      </c>
      <c r="BA191" t="s">
        <v>349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Y191*Source!I118</f>
        <v>5</v>
      </c>
      <c r="CY191">
        <f t="shared" si="9"/>
        <v>0</v>
      </c>
      <c r="CZ191">
        <f t="shared" si="10"/>
        <v>0</v>
      </c>
      <c r="DA191">
        <f t="shared" si="11"/>
        <v>1</v>
      </c>
      <c r="DB191">
        <v>0</v>
      </c>
    </row>
    <row r="192" spans="1:106" x14ac:dyDescent="0.2">
      <c r="A192">
        <f>ROW(Source!A121)</f>
        <v>121</v>
      </c>
      <c r="B192">
        <v>42559044</v>
      </c>
      <c r="C192">
        <v>42559755</v>
      </c>
      <c r="D192">
        <v>38956845</v>
      </c>
      <c r="E192">
        <v>1</v>
      </c>
      <c r="F192">
        <v>1</v>
      </c>
      <c r="G192">
        <v>1</v>
      </c>
      <c r="H192">
        <v>1</v>
      </c>
      <c r="I192" t="s">
        <v>248</v>
      </c>
      <c r="J192" t="s">
        <v>349</v>
      </c>
      <c r="K192" t="s">
        <v>249</v>
      </c>
      <c r="L192">
        <v>1369</v>
      </c>
      <c r="N192">
        <v>1013</v>
      </c>
      <c r="O192" t="s">
        <v>29</v>
      </c>
      <c r="P192" t="s">
        <v>29</v>
      </c>
      <c r="Q192">
        <v>1</v>
      </c>
      <c r="W192">
        <v>0</v>
      </c>
      <c r="X192">
        <v>604758886</v>
      </c>
      <c r="Y192">
        <v>17.28</v>
      </c>
      <c r="AA192">
        <v>0</v>
      </c>
      <c r="AB192">
        <v>0</v>
      </c>
      <c r="AC192">
        <v>0</v>
      </c>
      <c r="AD192">
        <v>9.6199999999999992</v>
      </c>
      <c r="AE192">
        <v>0</v>
      </c>
      <c r="AF192">
        <v>0</v>
      </c>
      <c r="AG192">
        <v>0</v>
      </c>
      <c r="AH192">
        <v>9.6199999999999992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1</v>
      </c>
      <c r="AQ192">
        <v>0</v>
      </c>
      <c r="AR192">
        <v>0</v>
      </c>
      <c r="AS192" t="s">
        <v>349</v>
      </c>
      <c r="AT192">
        <v>14.4</v>
      </c>
      <c r="AU192" t="s">
        <v>549</v>
      </c>
      <c r="AV192">
        <v>1</v>
      </c>
      <c r="AW192">
        <v>2</v>
      </c>
      <c r="AX192">
        <v>42559765</v>
      </c>
      <c r="AY192">
        <v>1</v>
      </c>
      <c r="AZ192">
        <v>0</v>
      </c>
      <c r="BA192">
        <v>186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Y192*Source!I121</f>
        <v>0.17280000000000001</v>
      </c>
      <c r="CY192">
        <f>AD192</f>
        <v>9.6199999999999992</v>
      </c>
      <c r="CZ192">
        <f>AH192</f>
        <v>9.6199999999999992</v>
      </c>
      <c r="DA192">
        <f>AL192</f>
        <v>1</v>
      </c>
      <c r="DB192">
        <v>0</v>
      </c>
    </row>
    <row r="193" spans="1:106" x14ac:dyDescent="0.2">
      <c r="A193">
        <f>ROW(Source!A121)</f>
        <v>121</v>
      </c>
      <c r="B193">
        <v>42559044</v>
      </c>
      <c r="C193">
        <v>42559755</v>
      </c>
      <c r="D193">
        <v>121548</v>
      </c>
      <c r="E193">
        <v>1</v>
      </c>
      <c r="F193">
        <v>1</v>
      </c>
      <c r="G193">
        <v>1</v>
      </c>
      <c r="H193">
        <v>1</v>
      </c>
      <c r="I193" t="s">
        <v>374</v>
      </c>
      <c r="J193" t="s">
        <v>349</v>
      </c>
      <c r="K193" t="s">
        <v>30</v>
      </c>
      <c r="L193">
        <v>608254</v>
      </c>
      <c r="N193">
        <v>1013</v>
      </c>
      <c r="O193" t="s">
        <v>31</v>
      </c>
      <c r="P193" t="s">
        <v>31</v>
      </c>
      <c r="Q193">
        <v>1</v>
      </c>
      <c r="W193">
        <v>0</v>
      </c>
      <c r="X193">
        <v>-185737400</v>
      </c>
      <c r="Y193">
        <v>1.2E-2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1</v>
      </c>
      <c r="AQ193">
        <v>0</v>
      </c>
      <c r="AR193">
        <v>0</v>
      </c>
      <c r="AS193" t="s">
        <v>349</v>
      </c>
      <c r="AT193">
        <v>0.01</v>
      </c>
      <c r="AU193" t="s">
        <v>549</v>
      </c>
      <c r="AV193">
        <v>2</v>
      </c>
      <c r="AW193">
        <v>2</v>
      </c>
      <c r="AX193">
        <v>42559766</v>
      </c>
      <c r="AY193">
        <v>1</v>
      </c>
      <c r="AZ193">
        <v>0</v>
      </c>
      <c r="BA193">
        <v>187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Y193*Source!I121</f>
        <v>1.2E-4</v>
      </c>
      <c r="CY193">
        <f>AD193</f>
        <v>0</v>
      </c>
      <c r="CZ193">
        <f>AH193</f>
        <v>0</v>
      </c>
      <c r="DA193">
        <f>AL193</f>
        <v>1</v>
      </c>
      <c r="DB193">
        <v>0</v>
      </c>
    </row>
    <row r="194" spans="1:106" x14ac:dyDescent="0.2">
      <c r="A194">
        <f>ROW(Source!A121)</f>
        <v>121</v>
      </c>
      <c r="B194">
        <v>42559044</v>
      </c>
      <c r="C194">
        <v>42559755</v>
      </c>
      <c r="D194">
        <v>38766445</v>
      </c>
      <c r="E194">
        <v>1</v>
      </c>
      <c r="F194">
        <v>1</v>
      </c>
      <c r="G194">
        <v>1</v>
      </c>
      <c r="H194">
        <v>2</v>
      </c>
      <c r="I194" t="s">
        <v>229</v>
      </c>
      <c r="J194" t="s">
        <v>230</v>
      </c>
      <c r="K194" t="s">
        <v>231</v>
      </c>
      <c r="L194">
        <v>1368</v>
      </c>
      <c r="N194">
        <v>1011</v>
      </c>
      <c r="O194" t="s">
        <v>35</v>
      </c>
      <c r="P194" t="s">
        <v>35</v>
      </c>
      <c r="Q194">
        <v>1</v>
      </c>
      <c r="W194">
        <v>0</v>
      </c>
      <c r="X194">
        <v>783836208</v>
      </c>
      <c r="Y194">
        <v>1.2E-2</v>
      </c>
      <c r="AA194">
        <v>0</v>
      </c>
      <c r="AB194">
        <v>799.82</v>
      </c>
      <c r="AC194">
        <v>320.08999999999997</v>
      </c>
      <c r="AD194">
        <v>0</v>
      </c>
      <c r="AE194">
        <v>0</v>
      </c>
      <c r="AF194">
        <v>134.65</v>
      </c>
      <c r="AG194">
        <v>13.5</v>
      </c>
      <c r="AH194">
        <v>0</v>
      </c>
      <c r="AI194">
        <v>1</v>
      </c>
      <c r="AJ194">
        <v>5.94</v>
      </c>
      <c r="AK194">
        <v>23.71</v>
      </c>
      <c r="AL194">
        <v>1</v>
      </c>
      <c r="AN194">
        <v>0</v>
      </c>
      <c r="AO194">
        <v>1</v>
      </c>
      <c r="AP194">
        <v>1</v>
      </c>
      <c r="AQ194">
        <v>0</v>
      </c>
      <c r="AR194">
        <v>0</v>
      </c>
      <c r="AS194" t="s">
        <v>349</v>
      </c>
      <c r="AT194">
        <v>0.01</v>
      </c>
      <c r="AU194" t="s">
        <v>549</v>
      </c>
      <c r="AV194">
        <v>0</v>
      </c>
      <c r="AW194">
        <v>2</v>
      </c>
      <c r="AX194">
        <v>42559767</v>
      </c>
      <c r="AY194">
        <v>1</v>
      </c>
      <c r="AZ194">
        <v>0</v>
      </c>
      <c r="BA194">
        <v>188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Y194*Source!I121</f>
        <v>1.2E-4</v>
      </c>
      <c r="CY194">
        <f>AB194</f>
        <v>799.82</v>
      </c>
      <c r="CZ194">
        <f>AF194</f>
        <v>134.65</v>
      </c>
      <c r="DA194">
        <f>AJ194</f>
        <v>5.94</v>
      </c>
      <c r="DB194">
        <v>0</v>
      </c>
    </row>
    <row r="195" spans="1:106" x14ac:dyDescent="0.2">
      <c r="A195">
        <f>ROW(Source!A121)</f>
        <v>121</v>
      </c>
      <c r="B195">
        <v>42559044</v>
      </c>
      <c r="C195">
        <v>42559755</v>
      </c>
      <c r="D195">
        <v>38766740</v>
      </c>
      <c r="E195">
        <v>1</v>
      </c>
      <c r="F195">
        <v>1</v>
      </c>
      <c r="G195">
        <v>1</v>
      </c>
      <c r="H195">
        <v>2</v>
      </c>
      <c r="I195" t="s">
        <v>232</v>
      </c>
      <c r="J195" t="s">
        <v>233</v>
      </c>
      <c r="K195" t="s">
        <v>234</v>
      </c>
      <c r="L195">
        <v>1368</v>
      </c>
      <c r="N195">
        <v>1011</v>
      </c>
      <c r="O195" t="s">
        <v>35</v>
      </c>
      <c r="P195" t="s">
        <v>35</v>
      </c>
      <c r="Q195">
        <v>1</v>
      </c>
      <c r="W195">
        <v>0</v>
      </c>
      <c r="X195">
        <v>1474986261</v>
      </c>
      <c r="Y195">
        <v>6.9119999999999999</v>
      </c>
      <c r="AA195">
        <v>0</v>
      </c>
      <c r="AB195">
        <v>52.41</v>
      </c>
      <c r="AC195">
        <v>0</v>
      </c>
      <c r="AD195">
        <v>0</v>
      </c>
      <c r="AE195">
        <v>0</v>
      </c>
      <c r="AF195">
        <v>8.1</v>
      </c>
      <c r="AG195">
        <v>0</v>
      </c>
      <c r="AH195">
        <v>0</v>
      </c>
      <c r="AI195">
        <v>1</v>
      </c>
      <c r="AJ195">
        <v>6.47</v>
      </c>
      <c r="AK195">
        <v>23.71</v>
      </c>
      <c r="AL195">
        <v>1</v>
      </c>
      <c r="AN195">
        <v>0</v>
      </c>
      <c r="AO195">
        <v>1</v>
      </c>
      <c r="AP195">
        <v>1</v>
      </c>
      <c r="AQ195">
        <v>0</v>
      </c>
      <c r="AR195">
        <v>0</v>
      </c>
      <c r="AS195" t="s">
        <v>349</v>
      </c>
      <c r="AT195">
        <v>5.76</v>
      </c>
      <c r="AU195" t="s">
        <v>549</v>
      </c>
      <c r="AV195">
        <v>0</v>
      </c>
      <c r="AW195">
        <v>2</v>
      </c>
      <c r="AX195">
        <v>42559768</v>
      </c>
      <c r="AY195">
        <v>1</v>
      </c>
      <c r="AZ195">
        <v>0</v>
      </c>
      <c r="BA195">
        <v>189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Y195*Source!I121</f>
        <v>6.9120000000000001E-2</v>
      </c>
      <c r="CY195">
        <f>AB195</f>
        <v>52.41</v>
      </c>
      <c r="CZ195">
        <f>AF195</f>
        <v>8.1</v>
      </c>
      <c r="DA195">
        <f>AJ195</f>
        <v>6.47</v>
      </c>
      <c r="DB195">
        <v>0</v>
      </c>
    </row>
    <row r="196" spans="1:106" x14ac:dyDescent="0.2">
      <c r="A196">
        <f>ROW(Source!A121)</f>
        <v>121</v>
      </c>
      <c r="B196">
        <v>42559044</v>
      </c>
      <c r="C196">
        <v>42559755</v>
      </c>
      <c r="D196">
        <v>38768996</v>
      </c>
      <c r="E196">
        <v>1</v>
      </c>
      <c r="F196">
        <v>1</v>
      </c>
      <c r="G196">
        <v>1</v>
      </c>
      <c r="H196">
        <v>2</v>
      </c>
      <c r="I196" t="s">
        <v>42</v>
      </c>
      <c r="J196" t="s">
        <v>43</v>
      </c>
      <c r="K196" t="s">
        <v>44</v>
      </c>
      <c r="L196">
        <v>1368</v>
      </c>
      <c r="N196">
        <v>1011</v>
      </c>
      <c r="O196" t="s">
        <v>35</v>
      </c>
      <c r="P196" t="s">
        <v>35</v>
      </c>
      <c r="Q196">
        <v>1</v>
      </c>
      <c r="W196">
        <v>0</v>
      </c>
      <c r="X196">
        <v>1230759911</v>
      </c>
      <c r="Y196">
        <v>1.2E-2</v>
      </c>
      <c r="AA196">
        <v>0</v>
      </c>
      <c r="AB196">
        <v>740.07</v>
      </c>
      <c r="AC196">
        <v>275.04000000000002</v>
      </c>
      <c r="AD196">
        <v>0</v>
      </c>
      <c r="AE196">
        <v>0</v>
      </c>
      <c r="AF196">
        <v>87.17</v>
      </c>
      <c r="AG196">
        <v>11.6</v>
      </c>
      <c r="AH196">
        <v>0</v>
      </c>
      <c r="AI196">
        <v>1</v>
      </c>
      <c r="AJ196">
        <v>8.49</v>
      </c>
      <c r="AK196">
        <v>23.71</v>
      </c>
      <c r="AL196">
        <v>1</v>
      </c>
      <c r="AN196">
        <v>0</v>
      </c>
      <c r="AO196">
        <v>1</v>
      </c>
      <c r="AP196">
        <v>1</v>
      </c>
      <c r="AQ196">
        <v>0</v>
      </c>
      <c r="AR196">
        <v>0</v>
      </c>
      <c r="AS196" t="s">
        <v>349</v>
      </c>
      <c r="AT196">
        <v>0.01</v>
      </c>
      <c r="AU196" t="s">
        <v>549</v>
      </c>
      <c r="AV196">
        <v>0</v>
      </c>
      <c r="AW196">
        <v>2</v>
      </c>
      <c r="AX196">
        <v>42559769</v>
      </c>
      <c r="AY196">
        <v>1</v>
      </c>
      <c r="AZ196">
        <v>0</v>
      </c>
      <c r="BA196">
        <v>190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Y196*Source!I121</f>
        <v>1.2E-4</v>
      </c>
      <c r="CY196">
        <f>AB196</f>
        <v>740.07</v>
      </c>
      <c r="CZ196">
        <f>AF196</f>
        <v>87.17</v>
      </c>
      <c r="DA196">
        <f>AJ196</f>
        <v>8.49</v>
      </c>
      <c r="DB196">
        <v>0</v>
      </c>
    </row>
    <row r="197" spans="1:106" x14ac:dyDescent="0.2">
      <c r="A197">
        <f>ROW(Source!A121)</f>
        <v>121</v>
      </c>
      <c r="B197">
        <v>42559044</v>
      </c>
      <c r="C197">
        <v>42559755</v>
      </c>
      <c r="D197">
        <v>38708063</v>
      </c>
      <c r="E197">
        <v>1</v>
      </c>
      <c r="F197">
        <v>1</v>
      </c>
      <c r="G197">
        <v>1</v>
      </c>
      <c r="H197">
        <v>3</v>
      </c>
      <c r="I197" t="s">
        <v>236</v>
      </c>
      <c r="J197" t="s">
        <v>237</v>
      </c>
      <c r="K197" t="s">
        <v>238</v>
      </c>
      <c r="L197">
        <v>1346</v>
      </c>
      <c r="N197">
        <v>1009</v>
      </c>
      <c r="O197" t="s">
        <v>62</v>
      </c>
      <c r="P197" t="s">
        <v>62</v>
      </c>
      <c r="Q197">
        <v>1</v>
      </c>
      <c r="W197">
        <v>0</v>
      </c>
      <c r="X197">
        <v>-1805966371</v>
      </c>
      <c r="Y197">
        <v>1.58</v>
      </c>
      <c r="AA197">
        <v>82.85</v>
      </c>
      <c r="AB197">
        <v>0</v>
      </c>
      <c r="AC197">
        <v>0</v>
      </c>
      <c r="AD197">
        <v>0</v>
      </c>
      <c r="AE197">
        <v>14.31</v>
      </c>
      <c r="AF197">
        <v>0</v>
      </c>
      <c r="AG197">
        <v>0</v>
      </c>
      <c r="AH197">
        <v>0</v>
      </c>
      <c r="AI197">
        <v>5.79</v>
      </c>
      <c r="AJ197">
        <v>1</v>
      </c>
      <c r="AK197">
        <v>1</v>
      </c>
      <c r="AL197">
        <v>1</v>
      </c>
      <c r="AN197">
        <v>0</v>
      </c>
      <c r="AO197">
        <v>1</v>
      </c>
      <c r="AP197">
        <v>0</v>
      </c>
      <c r="AQ197">
        <v>0</v>
      </c>
      <c r="AR197">
        <v>0</v>
      </c>
      <c r="AS197" t="s">
        <v>349</v>
      </c>
      <c r="AT197">
        <v>1.58</v>
      </c>
      <c r="AU197" t="s">
        <v>349</v>
      </c>
      <c r="AV197">
        <v>0</v>
      </c>
      <c r="AW197">
        <v>2</v>
      </c>
      <c r="AX197">
        <v>42559770</v>
      </c>
      <c r="AY197">
        <v>1</v>
      </c>
      <c r="AZ197">
        <v>0</v>
      </c>
      <c r="BA197">
        <v>191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Y197*Source!I121</f>
        <v>1.5800000000000002E-2</v>
      </c>
      <c r="CY197">
        <f>AA197</f>
        <v>82.85</v>
      </c>
      <c r="CZ197">
        <f>AE197</f>
        <v>14.31</v>
      </c>
      <c r="DA197">
        <f>AI197</f>
        <v>5.79</v>
      </c>
      <c r="DB197">
        <v>0</v>
      </c>
    </row>
    <row r="198" spans="1:106" x14ac:dyDescent="0.2">
      <c r="A198">
        <f>ROW(Source!A121)</f>
        <v>121</v>
      </c>
      <c r="B198">
        <v>42559044</v>
      </c>
      <c r="C198">
        <v>42559755</v>
      </c>
      <c r="D198">
        <v>38716513</v>
      </c>
      <c r="E198">
        <v>1</v>
      </c>
      <c r="F198">
        <v>1</v>
      </c>
      <c r="G198">
        <v>1</v>
      </c>
      <c r="H198">
        <v>3</v>
      </c>
      <c r="I198" t="s">
        <v>250</v>
      </c>
      <c r="J198" t="s">
        <v>251</v>
      </c>
      <c r="K198" t="s">
        <v>252</v>
      </c>
      <c r="L198">
        <v>1348</v>
      </c>
      <c r="N198">
        <v>1009</v>
      </c>
      <c r="O198" t="s">
        <v>594</v>
      </c>
      <c r="P198" t="s">
        <v>594</v>
      </c>
      <c r="Q198">
        <v>1000</v>
      </c>
      <c r="W198">
        <v>0</v>
      </c>
      <c r="X198">
        <v>-2033855571</v>
      </c>
      <c r="Y198">
        <v>6.2E-4</v>
      </c>
      <c r="AA198">
        <v>77853.98</v>
      </c>
      <c r="AB198">
        <v>0</v>
      </c>
      <c r="AC198">
        <v>0</v>
      </c>
      <c r="AD198">
        <v>0</v>
      </c>
      <c r="AE198">
        <v>9073.89</v>
      </c>
      <c r="AF198">
        <v>0</v>
      </c>
      <c r="AG198">
        <v>0</v>
      </c>
      <c r="AH198">
        <v>0</v>
      </c>
      <c r="AI198">
        <v>8.58</v>
      </c>
      <c r="AJ198">
        <v>1</v>
      </c>
      <c r="AK198">
        <v>1</v>
      </c>
      <c r="AL198">
        <v>1</v>
      </c>
      <c r="AN198">
        <v>0</v>
      </c>
      <c r="AO198">
        <v>1</v>
      </c>
      <c r="AP198">
        <v>0</v>
      </c>
      <c r="AQ198">
        <v>0</v>
      </c>
      <c r="AR198">
        <v>0</v>
      </c>
      <c r="AS198" t="s">
        <v>349</v>
      </c>
      <c r="AT198">
        <v>6.2E-4</v>
      </c>
      <c r="AU198" t="s">
        <v>349</v>
      </c>
      <c r="AV198">
        <v>0</v>
      </c>
      <c r="AW198">
        <v>2</v>
      </c>
      <c r="AX198">
        <v>42559771</v>
      </c>
      <c r="AY198">
        <v>1</v>
      </c>
      <c r="AZ198">
        <v>0</v>
      </c>
      <c r="BA198">
        <v>192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Y198*Source!I121</f>
        <v>6.1999999999999999E-6</v>
      </c>
      <c r="CY198">
        <f>AA198</f>
        <v>77853.98</v>
      </c>
      <c r="CZ198">
        <f>AE198</f>
        <v>9073.89</v>
      </c>
      <c r="DA198">
        <f>AI198</f>
        <v>8.58</v>
      </c>
      <c r="DB198">
        <v>0</v>
      </c>
    </row>
    <row r="199" spans="1:106" x14ac:dyDescent="0.2">
      <c r="A199">
        <f>ROW(Source!A121)</f>
        <v>121</v>
      </c>
      <c r="B199">
        <v>42559044</v>
      </c>
      <c r="C199">
        <v>42559755</v>
      </c>
      <c r="D199">
        <v>38765891</v>
      </c>
      <c r="E199">
        <v>1</v>
      </c>
      <c r="F199">
        <v>1</v>
      </c>
      <c r="G199">
        <v>1</v>
      </c>
      <c r="H199">
        <v>3</v>
      </c>
      <c r="I199" t="s">
        <v>223</v>
      </c>
      <c r="J199" t="s">
        <v>224</v>
      </c>
      <c r="K199" t="s">
        <v>225</v>
      </c>
      <c r="L199">
        <v>1374</v>
      </c>
      <c r="N199">
        <v>1013</v>
      </c>
      <c r="O199" t="s">
        <v>226</v>
      </c>
      <c r="P199" t="s">
        <v>226</v>
      </c>
      <c r="Q199">
        <v>1</v>
      </c>
      <c r="W199">
        <v>0</v>
      </c>
      <c r="X199">
        <v>-915781824</v>
      </c>
      <c r="Y199">
        <v>2.77</v>
      </c>
      <c r="AA199">
        <v>1</v>
      </c>
      <c r="AB199">
        <v>0</v>
      </c>
      <c r="AC199">
        <v>0</v>
      </c>
      <c r="AD199">
        <v>0</v>
      </c>
      <c r="AE199">
        <v>1</v>
      </c>
      <c r="AF199">
        <v>0</v>
      </c>
      <c r="AG199">
        <v>0</v>
      </c>
      <c r="AH199">
        <v>0</v>
      </c>
      <c r="AI199">
        <v>1</v>
      </c>
      <c r="AJ199">
        <v>1</v>
      </c>
      <c r="AK199">
        <v>1</v>
      </c>
      <c r="AL199">
        <v>1</v>
      </c>
      <c r="AN199">
        <v>0</v>
      </c>
      <c r="AO199">
        <v>1</v>
      </c>
      <c r="AP199">
        <v>0</v>
      </c>
      <c r="AQ199">
        <v>0</v>
      </c>
      <c r="AR199">
        <v>0</v>
      </c>
      <c r="AS199" t="s">
        <v>349</v>
      </c>
      <c r="AT199">
        <v>2.77</v>
      </c>
      <c r="AU199" t="s">
        <v>349</v>
      </c>
      <c r="AV199">
        <v>0</v>
      </c>
      <c r="AW199">
        <v>2</v>
      </c>
      <c r="AX199">
        <v>42559772</v>
      </c>
      <c r="AY199">
        <v>1</v>
      </c>
      <c r="AZ199">
        <v>0</v>
      </c>
      <c r="BA199">
        <v>193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Y199*Source!I121</f>
        <v>2.7700000000000002E-2</v>
      </c>
      <c r="CY199">
        <f>AA199</f>
        <v>1</v>
      </c>
      <c r="CZ199">
        <f>AE199</f>
        <v>1</v>
      </c>
      <c r="DA199">
        <f>AI199</f>
        <v>1</v>
      </c>
      <c r="DB199">
        <v>0</v>
      </c>
    </row>
    <row r="200" spans="1:106" x14ac:dyDescent="0.2">
      <c r="A200">
        <f>ROW(Source!A121)</f>
        <v>121</v>
      </c>
      <c r="B200">
        <v>42559044</v>
      </c>
      <c r="C200">
        <v>42559755</v>
      </c>
      <c r="D200">
        <v>0</v>
      </c>
      <c r="E200">
        <v>1</v>
      </c>
      <c r="F200">
        <v>1</v>
      </c>
      <c r="G200">
        <v>1</v>
      </c>
      <c r="H200">
        <v>3</v>
      </c>
      <c r="I200" t="s">
        <v>555</v>
      </c>
      <c r="J200" t="s">
        <v>349</v>
      </c>
      <c r="K200" t="s">
        <v>574</v>
      </c>
      <c r="L200">
        <v>1354</v>
      </c>
      <c r="N200">
        <v>1010</v>
      </c>
      <c r="O200" t="s">
        <v>540</v>
      </c>
      <c r="P200" t="s">
        <v>540</v>
      </c>
      <c r="Q200">
        <v>1</v>
      </c>
      <c r="W200">
        <v>0</v>
      </c>
      <c r="X200">
        <v>1619160251</v>
      </c>
      <c r="Y200">
        <v>100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1</v>
      </c>
      <c r="AJ200">
        <v>1</v>
      </c>
      <c r="AK200">
        <v>1</v>
      </c>
      <c r="AL200">
        <v>1</v>
      </c>
      <c r="AN200">
        <v>0</v>
      </c>
      <c r="AO200">
        <v>0</v>
      </c>
      <c r="AP200">
        <v>0</v>
      </c>
      <c r="AQ200">
        <v>0</v>
      </c>
      <c r="AR200">
        <v>0</v>
      </c>
      <c r="AS200" t="s">
        <v>349</v>
      </c>
      <c r="AT200">
        <v>100</v>
      </c>
      <c r="AU200" t="s">
        <v>349</v>
      </c>
      <c r="AV200">
        <v>0</v>
      </c>
      <c r="AW200">
        <v>1</v>
      </c>
      <c r="AX200">
        <v>-1</v>
      </c>
      <c r="AY200">
        <v>0</v>
      </c>
      <c r="AZ200">
        <v>0</v>
      </c>
      <c r="BA200" t="s">
        <v>349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Y200*Source!I121</f>
        <v>1</v>
      </c>
      <c r="CY200">
        <f>AA200</f>
        <v>0</v>
      </c>
      <c r="CZ200">
        <f>AE200</f>
        <v>0</v>
      </c>
      <c r="DA200">
        <f>AI200</f>
        <v>1</v>
      </c>
      <c r="DB200">
        <v>0</v>
      </c>
    </row>
    <row r="201" spans="1:106" x14ac:dyDescent="0.2">
      <c r="A201">
        <f>ROW(Source!A123)</f>
        <v>123</v>
      </c>
      <c r="B201">
        <v>42559044</v>
      </c>
      <c r="C201">
        <v>42559774</v>
      </c>
      <c r="D201">
        <v>18409850</v>
      </c>
      <c r="E201">
        <v>1</v>
      </c>
      <c r="F201">
        <v>1</v>
      </c>
      <c r="G201">
        <v>1</v>
      </c>
      <c r="H201">
        <v>1</v>
      </c>
      <c r="I201" t="s">
        <v>253</v>
      </c>
      <c r="J201" t="s">
        <v>349</v>
      </c>
      <c r="K201" t="s">
        <v>254</v>
      </c>
      <c r="L201">
        <v>1369</v>
      </c>
      <c r="N201">
        <v>1013</v>
      </c>
      <c r="O201" t="s">
        <v>29</v>
      </c>
      <c r="P201" t="s">
        <v>29</v>
      </c>
      <c r="Q201">
        <v>1</v>
      </c>
      <c r="W201">
        <v>0</v>
      </c>
      <c r="X201">
        <v>855544366</v>
      </c>
      <c r="Y201">
        <v>86.1</v>
      </c>
      <c r="AA201">
        <v>0</v>
      </c>
      <c r="AB201">
        <v>0</v>
      </c>
      <c r="AC201">
        <v>0</v>
      </c>
      <c r="AD201">
        <v>9.07</v>
      </c>
      <c r="AE201">
        <v>0</v>
      </c>
      <c r="AF201">
        <v>0</v>
      </c>
      <c r="AG201">
        <v>0</v>
      </c>
      <c r="AH201">
        <v>9.07</v>
      </c>
      <c r="AI201">
        <v>1</v>
      </c>
      <c r="AJ201">
        <v>1</v>
      </c>
      <c r="AK201">
        <v>1</v>
      </c>
      <c r="AL201">
        <v>1</v>
      </c>
      <c r="AN201">
        <v>0</v>
      </c>
      <c r="AO201">
        <v>1</v>
      </c>
      <c r="AP201">
        <v>0</v>
      </c>
      <c r="AQ201">
        <v>0</v>
      </c>
      <c r="AR201">
        <v>0</v>
      </c>
      <c r="AS201" t="s">
        <v>349</v>
      </c>
      <c r="AT201">
        <v>86.1</v>
      </c>
      <c r="AU201" t="s">
        <v>349</v>
      </c>
      <c r="AV201">
        <v>1</v>
      </c>
      <c r="AW201">
        <v>2</v>
      </c>
      <c r="AX201">
        <v>42559779</v>
      </c>
      <c r="AY201">
        <v>1</v>
      </c>
      <c r="AZ201">
        <v>0</v>
      </c>
      <c r="BA201">
        <v>194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Y201*Source!I123</f>
        <v>0</v>
      </c>
      <c r="CY201">
        <f>AD201</f>
        <v>9.07</v>
      </c>
      <c r="CZ201">
        <f>AH201</f>
        <v>9.07</v>
      </c>
      <c r="DA201">
        <f>AL201</f>
        <v>1</v>
      </c>
      <c r="DB201">
        <v>0</v>
      </c>
    </row>
    <row r="202" spans="1:106" x14ac:dyDescent="0.2">
      <c r="A202">
        <f>ROW(Source!A123)</f>
        <v>123</v>
      </c>
      <c r="B202">
        <v>42559044</v>
      </c>
      <c r="C202">
        <v>42559774</v>
      </c>
      <c r="D202">
        <v>38763365</v>
      </c>
      <c r="E202">
        <v>1</v>
      </c>
      <c r="F202">
        <v>1</v>
      </c>
      <c r="G202">
        <v>1</v>
      </c>
      <c r="H202">
        <v>3</v>
      </c>
      <c r="I202" t="s">
        <v>580</v>
      </c>
      <c r="J202" t="s">
        <v>582</v>
      </c>
      <c r="K202" t="s">
        <v>581</v>
      </c>
      <c r="L202">
        <v>1354</v>
      </c>
      <c r="N202">
        <v>1010</v>
      </c>
      <c r="O202" t="s">
        <v>540</v>
      </c>
      <c r="P202" t="s">
        <v>540</v>
      </c>
      <c r="Q202">
        <v>1</v>
      </c>
      <c r="W202">
        <v>0</v>
      </c>
      <c r="X202">
        <v>1508803248</v>
      </c>
      <c r="Y202">
        <v>100</v>
      </c>
      <c r="AA202">
        <v>240.47</v>
      </c>
      <c r="AB202">
        <v>0</v>
      </c>
      <c r="AC202">
        <v>0</v>
      </c>
      <c r="AD202">
        <v>0</v>
      </c>
      <c r="AE202">
        <v>27.11</v>
      </c>
      <c r="AF202">
        <v>0</v>
      </c>
      <c r="AG202">
        <v>0</v>
      </c>
      <c r="AH202">
        <v>0</v>
      </c>
      <c r="AI202">
        <v>8.8699999999999992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0</v>
      </c>
      <c r="AQ202">
        <v>0</v>
      </c>
      <c r="AR202">
        <v>0</v>
      </c>
      <c r="AS202" t="s">
        <v>349</v>
      </c>
      <c r="AT202">
        <v>100</v>
      </c>
      <c r="AU202" t="s">
        <v>349</v>
      </c>
      <c r="AV202">
        <v>0</v>
      </c>
      <c r="AW202">
        <v>2</v>
      </c>
      <c r="AX202">
        <v>42559780</v>
      </c>
      <c r="AY202">
        <v>1</v>
      </c>
      <c r="AZ202">
        <v>0</v>
      </c>
      <c r="BA202">
        <v>195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Y202*Source!I123</f>
        <v>0</v>
      </c>
      <c r="CY202">
        <f>AA202</f>
        <v>240.47</v>
      </c>
      <c r="CZ202">
        <f>AE202</f>
        <v>27.11</v>
      </c>
      <c r="DA202">
        <f>AI202</f>
        <v>8.8699999999999992</v>
      </c>
      <c r="DB202">
        <v>0</v>
      </c>
    </row>
    <row r="203" spans="1:106" x14ac:dyDescent="0.2">
      <c r="A203">
        <f>ROW(Source!A123)</f>
        <v>123</v>
      </c>
      <c r="B203">
        <v>42559044</v>
      </c>
      <c r="C203">
        <v>42559774</v>
      </c>
      <c r="D203">
        <v>38763365</v>
      </c>
      <c r="E203">
        <v>1</v>
      </c>
      <c r="F203">
        <v>1</v>
      </c>
      <c r="G203">
        <v>1</v>
      </c>
      <c r="H203">
        <v>3</v>
      </c>
      <c r="I203" t="s">
        <v>580</v>
      </c>
      <c r="J203" t="s">
        <v>582</v>
      </c>
      <c r="K203" t="s">
        <v>581</v>
      </c>
      <c r="L203">
        <v>1354</v>
      </c>
      <c r="N203">
        <v>1010</v>
      </c>
      <c r="O203" t="s">
        <v>540</v>
      </c>
      <c r="P203" t="s">
        <v>540</v>
      </c>
      <c r="Q203">
        <v>1</v>
      </c>
      <c r="W203">
        <v>0</v>
      </c>
      <c r="X203">
        <v>1508803248</v>
      </c>
      <c r="Y203">
        <v>-100</v>
      </c>
      <c r="AA203">
        <v>240.47</v>
      </c>
      <c r="AB203">
        <v>0</v>
      </c>
      <c r="AC203">
        <v>0</v>
      </c>
      <c r="AD203">
        <v>0</v>
      </c>
      <c r="AE203">
        <v>27.11</v>
      </c>
      <c r="AF203">
        <v>0</v>
      </c>
      <c r="AG203">
        <v>0</v>
      </c>
      <c r="AH203">
        <v>0</v>
      </c>
      <c r="AI203">
        <v>8.8699999999999992</v>
      </c>
      <c r="AJ203">
        <v>1</v>
      </c>
      <c r="AK203">
        <v>1</v>
      </c>
      <c r="AL203">
        <v>1</v>
      </c>
      <c r="AN203">
        <v>0</v>
      </c>
      <c r="AO203">
        <v>0</v>
      </c>
      <c r="AP203">
        <v>0</v>
      </c>
      <c r="AQ203">
        <v>0</v>
      </c>
      <c r="AR203">
        <v>0</v>
      </c>
      <c r="AS203" t="s">
        <v>349</v>
      </c>
      <c r="AT203">
        <v>-100</v>
      </c>
      <c r="AU203" t="s">
        <v>349</v>
      </c>
      <c r="AV203">
        <v>0</v>
      </c>
      <c r="AW203">
        <v>1</v>
      </c>
      <c r="AX203">
        <v>-1</v>
      </c>
      <c r="AY203">
        <v>0</v>
      </c>
      <c r="AZ203">
        <v>0</v>
      </c>
      <c r="BA203" t="s">
        <v>349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Y203*Source!I123</f>
        <v>0</v>
      </c>
      <c r="CY203">
        <f>AA203</f>
        <v>240.47</v>
      </c>
      <c r="CZ203">
        <f>AE203</f>
        <v>27.11</v>
      </c>
      <c r="DA203">
        <f>AI203</f>
        <v>8.8699999999999992</v>
      </c>
      <c r="DB203">
        <v>0</v>
      </c>
    </row>
    <row r="204" spans="1:106" x14ac:dyDescent="0.2">
      <c r="A204">
        <f>ROW(Source!A123)</f>
        <v>123</v>
      </c>
      <c r="B204">
        <v>42559044</v>
      </c>
      <c r="C204">
        <v>42559774</v>
      </c>
      <c r="D204">
        <v>0</v>
      </c>
      <c r="E204">
        <v>1</v>
      </c>
      <c r="F204">
        <v>1</v>
      </c>
      <c r="G204">
        <v>1</v>
      </c>
      <c r="H204">
        <v>3</v>
      </c>
      <c r="I204" t="s">
        <v>555</v>
      </c>
      <c r="J204" t="s">
        <v>349</v>
      </c>
      <c r="K204" t="s">
        <v>584</v>
      </c>
      <c r="L204">
        <v>1354</v>
      </c>
      <c r="N204">
        <v>1010</v>
      </c>
      <c r="O204" t="s">
        <v>540</v>
      </c>
      <c r="P204" t="s">
        <v>540</v>
      </c>
      <c r="Q204">
        <v>1</v>
      </c>
      <c r="W204">
        <v>0</v>
      </c>
      <c r="X204">
        <v>-833651495</v>
      </c>
      <c r="Y204">
        <v>100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1</v>
      </c>
      <c r="AJ204">
        <v>1</v>
      </c>
      <c r="AK204">
        <v>1</v>
      </c>
      <c r="AL204">
        <v>1</v>
      </c>
      <c r="AN204">
        <v>0</v>
      </c>
      <c r="AO204">
        <v>0</v>
      </c>
      <c r="AP204">
        <v>0</v>
      </c>
      <c r="AQ204">
        <v>0</v>
      </c>
      <c r="AR204">
        <v>0</v>
      </c>
      <c r="AS204" t="s">
        <v>349</v>
      </c>
      <c r="AT204">
        <v>100</v>
      </c>
      <c r="AU204" t="s">
        <v>349</v>
      </c>
      <c r="AV204">
        <v>0</v>
      </c>
      <c r="AW204">
        <v>1</v>
      </c>
      <c r="AX204">
        <v>-1</v>
      </c>
      <c r="AY204">
        <v>0</v>
      </c>
      <c r="AZ204">
        <v>0</v>
      </c>
      <c r="BA204" t="s">
        <v>349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Y204*Source!I123</f>
        <v>0</v>
      </c>
      <c r="CY204">
        <f>AA204</f>
        <v>0</v>
      </c>
      <c r="CZ204">
        <f>AE204</f>
        <v>0</v>
      </c>
      <c r="DA204">
        <f>AI204</f>
        <v>1</v>
      </c>
      <c r="DB204">
        <v>0</v>
      </c>
    </row>
    <row r="205" spans="1:106" x14ac:dyDescent="0.2">
      <c r="A205">
        <f>ROW(Source!A126)</f>
        <v>126</v>
      </c>
      <c r="B205">
        <v>42559044</v>
      </c>
      <c r="C205">
        <v>42559783</v>
      </c>
      <c r="D205">
        <v>18408291</v>
      </c>
      <c r="E205">
        <v>1</v>
      </c>
      <c r="F205">
        <v>1</v>
      </c>
      <c r="G205">
        <v>1</v>
      </c>
      <c r="H205">
        <v>1</v>
      </c>
      <c r="I205" t="s">
        <v>255</v>
      </c>
      <c r="J205" t="s">
        <v>349</v>
      </c>
      <c r="K205" t="s">
        <v>256</v>
      </c>
      <c r="L205">
        <v>1369</v>
      </c>
      <c r="N205">
        <v>1013</v>
      </c>
      <c r="O205" t="s">
        <v>29</v>
      </c>
      <c r="P205" t="s">
        <v>29</v>
      </c>
      <c r="Q205">
        <v>1</v>
      </c>
      <c r="W205">
        <v>0</v>
      </c>
      <c r="X205">
        <v>1933892413</v>
      </c>
      <c r="Y205">
        <v>2.25</v>
      </c>
      <c r="AA205">
        <v>0</v>
      </c>
      <c r="AB205">
        <v>0</v>
      </c>
      <c r="AC205">
        <v>0</v>
      </c>
      <c r="AD205">
        <v>8.17</v>
      </c>
      <c r="AE205">
        <v>0</v>
      </c>
      <c r="AF205">
        <v>0</v>
      </c>
      <c r="AG205">
        <v>0</v>
      </c>
      <c r="AH205">
        <v>8.17</v>
      </c>
      <c r="AI205">
        <v>1</v>
      </c>
      <c r="AJ205">
        <v>1</v>
      </c>
      <c r="AK205">
        <v>1</v>
      </c>
      <c r="AL205">
        <v>1</v>
      </c>
      <c r="AN205">
        <v>0</v>
      </c>
      <c r="AO205">
        <v>1</v>
      </c>
      <c r="AP205">
        <v>0</v>
      </c>
      <c r="AQ205">
        <v>0</v>
      </c>
      <c r="AR205">
        <v>0</v>
      </c>
      <c r="AS205" t="s">
        <v>349</v>
      </c>
      <c r="AT205">
        <v>2.25</v>
      </c>
      <c r="AU205" t="s">
        <v>349</v>
      </c>
      <c r="AV205">
        <v>1</v>
      </c>
      <c r="AW205">
        <v>2</v>
      </c>
      <c r="AX205">
        <v>42559785</v>
      </c>
      <c r="AY205">
        <v>1</v>
      </c>
      <c r="AZ205">
        <v>0</v>
      </c>
      <c r="BA205">
        <v>196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Y205*Source!I126</f>
        <v>0.1125</v>
      </c>
      <c r="CY205">
        <f>AD205</f>
        <v>8.17</v>
      </c>
      <c r="CZ205">
        <f>AH205</f>
        <v>8.17</v>
      </c>
      <c r="DA205">
        <f>AL205</f>
        <v>1</v>
      </c>
      <c r="DB205">
        <v>0</v>
      </c>
    </row>
    <row r="206" spans="1:106" x14ac:dyDescent="0.2">
      <c r="A206">
        <f>ROW(Source!A158)</f>
        <v>158</v>
      </c>
      <c r="B206">
        <v>42559044</v>
      </c>
      <c r="C206">
        <v>42559786</v>
      </c>
      <c r="D206">
        <v>18411568</v>
      </c>
      <c r="E206">
        <v>1</v>
      </c>
      <c r="F206">
        <v>1</v>
      </c>
      <c r="G206">
        <v>1</v>
      </c>
      <c r="H206">
        <v>1</v>
      </c>
      <c r="I206" t="s">
        <v>257</v>
      </c>
      <c r="J206" t="s">
        <v>349</v>
      </c>
      <c r="K206" t="s">
        <v>258</v>
      </c>
      <c r="L206">
        <v>1369</v>
      </c>
      <c r="N206">
        <v>1013</v>
      </c>
      <c r="O206" t="s">
        <v>29</v>
      </c>
      <c r="P206" t="s">
        <v>29</v>
      </c>
      <c r="Q206">
        <v>1</v>
      </c>
      <c r="W206">
        <v>0</v>
      </c>
      <c r="X206">
        <v>-667300694</v>
      </c>
      <c r="Y206">
        <v>0.57769999999999999</v>
      </c>
      <c r="AA206">
        <v>0</v>
      </c>
      <c r="AB206">
        <v>0</v>
      </c>
      <c r="AC206">
        <v>0</v>
      </c>
      <c r="AD206">
        <v>7.19</v>
      </c>
      <c r="AE206">
        <v>0</v>
      </c>
      <c r="AF206">
        <v>0</v>
      </c>
      <c r="AG206">
        <v>0</v>
      </c>
      <c r="AH206">
        <v>7.19</v>
      </c>
      <c r="AI206">
        <v>1</v>
      </c>
      <c r="AJ206">
        <v>1</v>
      </c>
      <c r="AK206">
        <v>1</v>
      </c>
      <c r="AL206">
        <v>1</v>
      </c>
      <c r="AN206">
        <v>0</v>
      </c>
      <c r="AO206">
        <v>1</v>
      </c>
      <c r="AP206">
        <v>0</v>
      </c>
      <c r="AQ206">
        <v>0</v>
      </c>
      <c r="AR206">
        <v>0</v>
      </c>
      <c r="AS206" t="s">
        <v>349</v>
      </c>
      <c r="AT206">
        <v>0.57769999999999999</v>
      </c>
      <c r="AU206" t="s">
        <v>349</v>
      </c>
      <c r="AV206">
        <v>1</v>
      </c>
      <c r="AW206">
        <v>2</v>
      </c>
      <c r="AX206">
        <v>42559789</v>
      </c>
      <c r="AY206">
        <v>1</v>
      </c>
      <c r="AZ206">
        <v>0</v>
      </c>
      <c r="BA206">
        <v>197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Y206*Source!I158</f>
        <v>0.17330999999999999</v>
      </c>
      <c r="CY206">
        <f>AD206</f>
        <v>7.19</v>
      </c>
      <c r="CZ206">
        <f>AH206</f>
        <v>7.19</v>
      </c>
      <c r="DA206">
        <f>AL206</f>
        <v>1</v>
      </c>
      <c r="DB206">
        <v>0</v>
      </c>
    </row>
    <row r="207" spans="1:106" x14ac:dyDescent="0.2">
      <c r="A207">
        <f>ROW(Source!A158)</f>
        <v>158</v>
      </c>
      <c r="B207">
        <v>42559044</v>
      </c>
      <c r="C207">
        <v>42559786</v>
      </c>
      <c r="D207">
        <v>38769007</v>
      </c>
      <c r="E207">
        <v>1</v>
      </c>
      <c r="F207">
        <v>1</v>
      </c>
      <c r="G207">
        <v>1</v>
      </c>
      <c r="H207">
        <v>2</v>
      </c>
      <c r="I207" t="s">
        <v>259</v>
      </c>
      <c r="J207" t="s">
        <v>260</v>
      </c>
      <c r="K207" t="s">
        <v>261</v>
      </c>
      <c r="L207">
        <v>1368</v>
      </c>
      <c r="N207">
        <v>1011</v>
      </c>
      <c r="O207" t="s">
        <v>35</v>
      </c>
      <c r="P207" t="s">
        <v>35</v>
      </c>
      <c r="Q207">
        <v>1</v>
      </c>
      <c r="W207">
        <v>0</v>
      </c>
      <c r="X207">
        <v>-672875269</v>
      </c>
      <c r="Y207">
        <v>0.28999999999999998</v>
      </c>
      <c r="AA207">
        <v>0</v>
      </c>
      <c r="AB207">
        <v>718.17</v>
      </c>
      <c r="AC207">
        <v>275.04000000000002</v>
      </c>
      <c r="AD207">
        <v>0</v>
      </c>
      <c r="AE207">
        <v>0</v>
      </c>
      <c r="AF207">
        <v>111</v>
      </c>
      <c r="AG207">
        <v>11.6</v>
      </c>
      <c r="AH207">
        <v>0</v>
      </c>
      <c r="AI207">
        <v>1</v>
      </c>
      <c r="AJ207">
        <v>6.47</v>
      </c>
      <c r="AK207">
        <v>23.71</v>
      </c>
      <c r="AL207">
        <v>1</v>
      </c>
      <c r="AN207">
        <v>0</v>
      </c>
      <c r="AO207">
        <v>1</v>
      </c>
      <c r="AP207">
        <v>0</v>
      </c>
      <c r="AQ207">
        <v>0</v>
      </c>
      <c r="AR207">
        <v>0</v>
      </c>
      <c r="AS207" t="s">
        <v>349</v>
      </c>
      <c r="AT207">
        <v>0.28999999999999998</v>
      </c>
      <c r="AU207" t="s">
        <v>349</v>
      </c>
      <c r="AV207">
        <v>0</v>
      </c>
      <c r="AW207">
        <v>2</v>
      </c>
      <c r="AX207">
        <v>42559790</v>
      </c>
      <c r="AY207">
        <v>1</v>
      </c>
      <c r="AZ207">
        <v>0</v>
      </c>
      <c r="BA207">
        <v>198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Y207*Source!I158</f>
        <v>8.6999999999999994E-2</v>
      </c>
      <c r="CY207">
        <f>AB207</f>
        <v>718.17</v>
      </c>
      <c r="CZ207">
        <f>AF207</f>
        <v>111</v>
      </c>
      <c r="DA207">
        <f>AJ207</f>
        <v>6.47</v>
      </c>
      <c r="DB207">
        <v>0</v>
      </c>
    </row>
    <row r="208" spans="1:106" x14ac:dyDescent="0.2">
      <c r="A208">
        <f>ROW(Source!A159)</f>
        <v>159</v>
      </c>
      <c r="B208">
        <v>42559044</v>
      </c>
      <c r="C208">
        <v>42559791</v>
      </c>
      <c r="D208">
        <v>38769008</v>
      </c>
      <c r="E208">
        <v>1</v>
      </c>
      <c r="F208">
        <v>1</v>
      </c>
      <c r="G208">
        <v>1</v>
      </c>
      <c r="H208">
        <v>2</v>
      </c>
      <c r="I208" t="s">
        <v>262</v>
      </c>
      <c r="J208" t="s">
        <v>263</v>
      </c>
      <c r="K208" t="s">
        <v>264</v>
      </c>
      <c r="L208">
        <v>1368</v>
      </c>
      <c r="N208">
        <v>1011</v>
      </c>
      <c r="O208" t="s">
        <v>35</v>
      </c>
      <c r="P208" t="s">
        <v>35</v>
      </c>
      <c r="Q208">
        <v>1</v>
      </c>
      <c r="W208">
        <v>0</v>
      </c>
      <c r="X208">
        <v>474546781</v>
      </c>
      <c r="Y208">
        <v>0.17150000000000001</v>
      </c>
      <c r="AA208">
        <v>0</v>
      </c>
      <c r="AB208">
        <v>787.29</v>
      </c>
      <c r="AC208">
        <v>320.08999999999997</v>
      </c>
      <c r="AD208">
        <v>0</v>
      </c>
      <c r="AE208">
        <v>0</v>
      </c>
      <c r="AF208">
        <v>112.47</v>
      </c>
      <c r="AG208">
        <v>13.5</v>
      </c>
      <c r="AH208">
        <v>0</v>
      </c>
      <c r="AI208">
        <v>1</v>
      </c>
      <c r="AJ208">
        <v>7</v>
      </c>
      <c r="AK208">
        <v>23.71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349</v>
      </c>
      <c r="AT208">
        <v>0.17150000000000001</v>
      </c>
      <c r="AU208" t="s">
        <v>349</v>
      </c>
      <c r="AV208">
        <v>0</v>
      </c>
      <c r="AW208">
        <v>2</v>
      </c>
      <c r="AX208">
        <v>42559793</v>
      </c>
      <c r="AY208">
        <v>1</v>
      </c>
      <c r="AZ208">
        <v>0</v>
      </c>
      <c r="BA208">
        <v>199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Y208*Source!I159</f>
        <v>5.1450000000000003E-2</v>
      </c>
      <c r="CY208">
        <f>AB208</f>
        <v>787.29</v>
      </c>
      <c r="CZ208">
        <f>AF208</f>
        <v>112.47</v>
      </c>
      <c r="DA208">
        <f>AJ208</f>
        <v>7</v>
      </c>
      <c r="DB208">
        <v>0</v>
      </c>
    </row>
    <row r="209" spans="1:106" x14ac:dyDescent="0.2">
      <c r="A209">
        <f>ROW(Source!A191)</f>
        <v>191</v>
      </c>
      <c r="B209">
        <v>42559044</v>
      </c>
      <c r="C209">
        <v>42559794</v>
      </c>
      <c r="D209">
        <v>18409850</v>
      </c>
      <c r="E209">
        <v>1</v>
      </c>
      <c r="F209">
        <v>1</v>
      </c>
      <c r="G209">
        <v>1</v>
      </c>
      <c r="H209">
        <v>1</v>
      </c>
      <c r="I209" t="s">
        <v>253</v>
      </c>
      <c r="J209" t="s">
        <v>349</v>
      </c>
      <c r="K209" t="s">
        <v>254</v>
      </c>
      <c r="L209">
        <v>1369</v>
      </c>
      <c r="N209">
        <v>1013</v>
      </c>
      <c r="O209" t="s">
        <v>29</v>
      </c>
      <c r="P209" t="s">
        <v>29</v>
      </c>
      <c r="Q209">
        <v>1</v>
      </c>
      <c r="W209">
        <v>0</v>
      </c>
      <c r="X209">
        <v>855544366</v>
      </c>
      <c r="Y209">
        <v>910</v>
      </c>
      <c r="AA209">
        <v>0</v>
      </c>
      <c r="AB209">
        <v>0</v>
      </c>
      <c r="AC209">
        <v>0</v>
      </c>
      <c r="AD209">
        <v>9.07</v>
      </c>
      <c r="AE209">
        <v>0</v>
      </c>
      <c r="AF209">
        <v>0</v>
      </c>
      <c r="AG209">
        <v>0</v>
      </c>
      <c r="AH209">
        <v>9.07</v>
      </c>
      <c r="AI209">
        <v>1</v>
      </c>
      <c r="AJ209">
        <v>1</v>
      </c>
      <c r="AK209">
        <v>1</v>
      </c>
      <c r="AL209">
        <v>1</v>
      </c>
      <c r="AN209">
        <v>0</v>
      </c>
      <c r="AO209">
        <v>1</v>
      </c>
      <c r="AP209">
        <v>0</v>
      </c>
      <c r="AQ209">
        <v>0</v>
      </c>
      <c r="AR209">
        <v>0</v>
      </c>
      <c r="AS209" t="s">
        <v>349</v>
      </c>
      <c r="AT209">
        <v>910</v>
      </c>
      <c r="AU209" t="s">
        <v>349</v>
      </c>
      <c r="AV209">
        <v>1</v>
      </c>
      <c r="AW209">
        <v>2</v>
      </c>
      <c r="AX209">
        <v>42559806</v>
      </c>
      <c r="AY209">
        <v>1</v>
      </c>
      <c r="AZ209">
        <v>0</v>
      </c>
      <c r="BA209">
        <v>200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Y209*Source!I191</f>
        <v>9.1</v>
      </c>
      <c r="CY209">
        <f>AD209</f>
        <v>9.07</v>
      </c>
      <c r="CZ209">
        <f>AH209</f>
        <v>9.07</v>
      </c>
      <c r="DA209">
        <f>AL209</f>
        <v>1</v>
      </c>
      <c r="DB209">
        <v>0</v>
      </c>
    </row>
    <row r="210" spans="1:106" x14ac:dyDescent="0.2">
      <c r="A210">
        <f>ROW(Source!A191)</f>
        <v>191</v>
      </c>
      <c r="B210">
        <v>42559044</v>
      </c>
      <c r="C210">
        <v>42559794</v>
      </c>
      <c r="D210">
        <v>38768996</v>
      </c>
      <c r="E210">
        <v>1</v>
      </c>
      <c r="F210">
        <v>1</v>
      </c>
      <c r="G210">
        <v>1</v>
      </c>
      <c r="H210">
        <v>2</v>
      </c>
      <c r="I210" t="s">
        <v>42</v>
      </c>
      <c r="J210" t="s">
        <v>69</v>
      </c>
      <c r="K210" t="s">
        <v>44</v>
      </c>
      <c r="L210">
        <v>1368</v>
      </c>
      <c r="N210">
        <v>1011</v>
      </c>
      <c r="O210" t="s">
        <v>35</v>
      </c>
      <c r="P210" t="s">
        <v>35</v>
      </c>
      <c r="Q210">
        <v>1</v>
      </c>
      <c r="W210">
        <v>0</v>
      </c>
      <c r="X210">
        <v>458544584</v>
      </c>
      <c r="Y210">
        <v>0.19</v>
      </c>
      <c r="AA210">
        <v>0</v>
      </c>
      <c r="AB210">
        <v>740.07</v>
      </c>
      <c r="AC210">
        <v>275.04000000000002</v>
      </c>
      <c r="AD210">
        <v>0</v>
      </c>
      <c r="AE210">
        <v>0</v>
      </c>
      <c r="AF210">
        <v>87.17</v>
      </c>
      <c r="AG210">
        <v>11.6</v>
      </c>
      <c r="AH210">
        <v>0</v>
      </c>
      <c r="AI210">
        <v>1</v>
      </c>
      <c r="AJ210">
        <v>8.49</v>
      </c>
      <c r="AK210">
        <v>23.71</v>
      </c>
      <c r="AL210">
        <v>1</v>
      </c>
      <c r="AN210">
        <v>0</v>
      </c>
      <c r="AO210">
        <v>1</v>
      </c>
      <c r="AP210">
        <v>0</v>
      </c>
      <c r="AQ210">
        <v>0</v>
      </c>
      <c r="AR210">
        <v>0</v>
      </c>
      <c r="AS210" t="s">
        <v>349</v>
      </c>
      <c r="AT210">
        <v>0.19</v>
      </c>
      <c r="AU210" t="s">
        <v>349</v>
      </c>
      <c r="AV210">
        <v>0</v>
      </c>
      <c r="AW210">
        <v>2</v>
      </c>
      <c r="AX210">
        <v>42559807</v>
      </c>
      <c r="AY210">
        <v>1</v>
      </c>
      <c r="AZ210">
        <v>0</v>
      </c>
      <c r="BA210">
        <v>201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Y210*Source!I191</f>
        <v>1.9E-3</v>
      </c>
      <c r="CY210">
        <f>AB210</f>
        <v>740.07</v>
      </c>
      <c r="CZ210">
        <f>AF210</f>
        <v>87.17</v>
      </c>
      <c r="DA210">
        <f>AJ210</f>
        <v>8.49</v>
      </c>
      <c r="DB210">
        <v>0</v>
      </c>
    </row>
    <row r="211" spans="1:106" x14ac:dyDescent="0.2">
      <c r="A211">
        <f>ROW(Source!A191)</f>
        <v>191</v>
      </c>
      <c r="B211">
        <v>42559044</v>
      </c>
      <c r="C211">
        <v>42559794</v>
      </c>
      <c r="D211">
        <v>38702525</v>
      </c>
      <c r="E211">
        <v>1</v>
      </c>
      <c r="F211">
        <v>1</v>
      </c>
      <c r="G211">
        <v>1</v>
      </c>
      <c r="H211">
        <v>3</v>
      </c>
      <c r="I211" t="s">
        <v>265</v>
      </c>
      <c r="J211" t="s">
        <v>266</v>
      </c>
      <c r="K211" t="s">
        <v>267</v>
      </c>
      <c r="L211">
        <v>1348</v>
      </c>
      <c r="N211">
        <v>1009</v>
      </c>
      <c r="O211" t="s">
        <v>594</v>
      </c>
      <c r="P211" t="s">
        <v>594</v>
      </c>
      <c r="Q211">
        <v>1000</v>
      </c>
      <c r="W211">
        <v>0</v>
      </c>
      <c r="X211">
        <v>-1355052668</v>
      </c>
      <c r="Y211">
        <v>2E-3</v>
      </c>
      <c r="AA211">
        <v>18543.3</v>
      </c>
      <c r="AB211">
        <v>0</v>
      </c>
      <c r="AC211">
        <v>0</v>
      </c>
      <c r="AD211">
        <v>0</v>
      </c>
      <c r="AE211">
        <v>3390</v>
      </c>
      <c r="AF211">
        <v>0</v>
      </c>
      <c r="AG211">
        <v>0</v>
      </c>
      <c r="AH211">
        <v>0</v>
      </c>
      <c r="AI211">
        <v>5.47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0</v>
      </c>
      <c r="AQ211">
        <v>0</v>
      </c>
      <c r="AR211">
        <v>0</v>
      </c>
      <c r="AS211" t="s">
        <v>349</v>
      </c>
      <c r="AT211">
        <v>2E-3</v>
      </c>
      <c r="AU211" t="s">
        <v>349</v>
      </c>
      <c r="AV211">
        <v>0</v>
      </c>
      <c r="AW211">
        <v>2</v>
      </c>
      <c r="AX211">
        <v>42559808</v>
      </c>
      <c r="AY211">
        <v>1</v>
      </c>
      <c r="AZ211">
        <v>0</v>
      </c>
      <c r="BA211">
        <v>202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Y211*Source!I191</f>
        <v>2.0000000000000002E-5</v>
      </c>
      <c r="CY211">
        <f t="shared" ref="CY211:CY219" si="12">AA211</f>
        <v>18543.3</v>
      </c>
      <c r="CZ211">
        <f t="shared" ref="CZ211:CZ219" si="13">AE211</f>
        <v>3390</v>
      </c>
      <c r="DA211">
        <f t="shared" ref="DA211:DA219" si="14">AI211</f>
        <v>5.47</v>
      </c>
      <c r="DB211">
        <v>0</v>
      </c>
    </row>
    <row r="212" spans="1:106" x14ac:dyDescent="0.2">
      <c r="A212">
        <f>ROW(Source!A191)</f>
        <v>191</v>
      </c>
      <c r="B212">
        <v>42559044</v>
      </c>
      <c r="C212">
        <v>42559794</v>
      </c>
      <c r="D212">
        <v>38708770</v>
      </c>
      <c r="E212">
        <v>1</v>
      </c>
      <c r="F212">
        <v>1</v>
      </c>
      <c r="G212">
        <v>1</v>
      </c>
      <c r="H212">
        <v>3</v>
      </c>
      <c r="I212" t="s">
        <v>268</v>
      </c>
      <c r="J212" t="s">
        <v>269</v>
      </c>
      <c r="K212" t="s">
        <v>270</v>
      </c>
      <c r="L212">
        <v>1348</v>
      </c>
      <c r="N212">
        <v>1009</v>
      </c>
      <c r="O212" t="s">
        <v>594</v>
      </c>
      <c r="P212" t="s">
        <v>594</v>
      </c>
      <c r="Q212">
        <v>1000</v>
      </c>
      <c r="W212">
        <v>0</v>
      </c>
      <c r="X212">
        <v>157955001</v>
      </c>
      <c r="Y212">
        <v>2.2399999999999998E-3</v>
      </c>
      <c r="AA212">
        <v>93696.48</v>
      </c>
      <c r="AB212">
        <v>0</v>
      </c>
      <c r="AC212">
        <v>0</v>
      </c>
      <c r="AD212">
        <v>0</v>
      </c>
      <c r="AE212">
        <v>16974</v>
      </c>
      <c r="AF212">
        <v>0</v>
      </c>
      <c r="AG212">
        <v>0</v>
      </c>
      <c r="AH212">
        <v>0</v>
      </c>
      <c r="AI212">
        <v>5.52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0</v>
      </c>
      <c r="AQ212">
        <v>0</v>
      </c>
      <c r="AR212">
        <v>0</v>
      </c>
      <c r="AS212" t="s">
        <v>349</v>
      </c>
      <c r="AT212">
        <v>2.2399999999999998E-3</v>
      </c>
      <c r="AU212" t="s">
        <v>349</v>
      </c>
      <c r="AV212">
        <v>0</v>
      </c>
      <c r="AW212">
        <v>2</v>
      </c>
      <c r="AX212">
        <v>42559809</v>
      </c>
      <c r="AY212">
        <v>1</v>
      </c>
      <c r="AZ212">
        <v>0</v>
      </c>
      <c r="BA212">
        <v>203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Y212*Source!I191</f>
        <v>2.2399999999999999E-5</v>
      </c>
      <c r="CY212">
        <f t="shared" si="12"/>
        <v>93696.48</v>
      </c>
      <c r="CZ212">
        <f t="shared" si="13"/>
        <v>16974</v>
      </c>
      <c r="DA212">
        <f t="shared" si="14"/>
        <v>5.52</v>
      </c>
      <c r="DB212">
        <v>0</v>
      </c>
    </row>
    <row r="213" spans="1:106" x14ac:dyDescent="0.2">
      <c r="A213">
        <f>ROW(Source!A191)</f>
        <v>191</v>
      </c>
      <c r="B213">
        <v>42559044</v>
      </c>
      <c r="C213">
        <v>42559794</v>
      </c>
      <c r="D213">
        <v>38703245</v>
      </c>
      <c r="E213">
        <v>1</v>
      </c>
      <c r="F213">
        <v>1</v>
      </c>
      <c r="G213">
        <v>1</v>
      </c>
      <c r="H213">
        <v>3</v>
      </c>
      <c r="I213" t="s">
        <v>115</v>
      </c>
      <c r="J213" t="s">
        <v>271</v>
      </c>
      <c r="K213" t="s">
        <v>117</v>
      </c>
      <c r="L213">
        <v>1327</v>
      </c>
      <c r="N213">
        <v>1005</v>
      </c>
      <c r="O213" t="s">
        <v>408</v>
      </c>
      <c r="P213" t="s">
        <v>408</v>
      </c>
      <c r="Q213">
        <v>1</v>
      </c>
      <c r="W213">
        <v>0</v>
      </c>
      <c r="X213">
        <v>2002905425</v>
      </c>
      <c r="Y213">
        <v>31.5</v>
      </c>
      <c r="AA213">
        <v>19.239999999999998</v>
      </c>
      <c r="AB213">
        <v>0</v>
      </c>
      <c r="AC213">
        <v>0</v>
      </c>
      <c r="AD213">
        <v>0</v>
      </c>
      <c r="AE213">
        <v>5.71</v>
      </c>
      <c r="AF213">
        <v>0</v>
      </c>
      <c r="AG213">
        <v>0</v>
      </c>
      <c r="AH213">
        <v>0</v>
      </c>
      <c r="AI213">
        <v>3.37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0</v>
      </c>
      <c r="AQ213">
        <v>0</v>
      </c>
      <c r="AR213">
        <v>0</v>
      </c>
      <c r="AS213" t="s">
        <v>349</v>
      </c>
      <c r="AT213">
        <v>31.5</v>
      </c>
      <c r="AU213" t="s">
        <v>349</v>
      </c>
      <c r="AV213">
        <v>0</v>
      </c>
      <c r="AW213">
        <v>2</v>
      </c>
      <c r="AX213">
        <v>42559810</v>
      </c>
      <c r="AY213">
        <v>1</v>
      </c>
      <c r="AZ213">
        <v>0</v>
      </c>
      <c r="BA213">
        <v>204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Y213*Source!I191</f>
        <v>0.315</v>
      </c>
      <c r="CY213">
        <f t="shared" si="12"/>
        <v>19.239999999999998</v>
      </c>
      <c r="CZ213">
        <f t="shared" si="13"/>
        <v>5.71</v>
      </c>
      <c r="DA213">
        <f t="shared" si="14"/>
        <v>3.37</v>
      </c>
      <c r="DB213">
        <v>0</v>
      </c>
    </row>
    <row r="214" spans="1:106" x14ac:dyDescent="0.2">
      <c r="A214">
        <f>ROW(Source!A191)</f>
        <v>191</v>
      </c>
      <c r="B214">
        <v>42559044</v>
      </c>
      <c r="C214">
        <v>42559794</v>
      </c>
      <c r="D214">
        <v>38708415</v>
      </c>
      <c r="E214">
        <v>1</v>
      </c>
      <c r="F214">
        <v>1</v>
      </c>
      <c r="G214">
        <v>1</v>
      </c>
      <c r="H214">
        <v>3</v>
      </c>
      <c r="I214" t="s">
        <v>121</v>
      </c>
      <c r="J214" t="s">
        <v>204</v>
      </c>
      <c r="K214" t="s">
        <v>123</v>
      </c>
      <c r="L214">
        <v>1348</v>
      </c>
      <c r="N214">
        <v>1009</v>
      </c>
      <c r="O214" t="s">
        <v>594</v>
      </c>
      <c r="P214" t="s">
        <v>594</v>
      </c>
      <c r="Q214">
        <v>1000</v>
      </c>
      <c r="W214">
        <v>0</v>
      </c>
      <c r="X214">
        <v>233971917</v>
      </c>
      <c r="Y214">
        <v>6.0000000000000001E-3</v>
      </c>
      <c r="AA214">
        <v>43360.36</v>
      </c>
      <c r="AB214">
        <v>0</v>
      </c>
      <c r="AC214">
        <v>0</v>
      </c>
      <c r="AD214">
        <v>0</v>
      </c>
      <c r="AE214">
        <v>11978</v>
      </c>
      <c r="AF214">
        <v>0</v>
      </c>
      <c r="AG214">
        <v>0</v>
      </c>
      <c r="AH214">
        <v>0</v>
      </c>
      <c r="AI214">
        <v>3.62</v>
      </c>
      <c r="AJ214">
        <v>1</v>
      </c>
      <c r="AK214">
        <v>1</v>
      </c>
      <c r="AL214">
        <v>1</v>
      </c>
      <c r="AN214">
        <v>0</v>
      </c>
      <c r="AO214">
        <v>1</v>
      </c>
      <c r="AP214">
        <v>0</v>
      </c>
      <c r="AQ214">
        <v>0</v>
      </c>
      <c r="AR214">
        <v>0</v>
      </c>
      <c r="AS214" t="s">
        <v>349</v>
      </c>
      <c r="AT214">
        <v>6.0000000000000001E-3</v>
      </c>
      <c r="AU214" t="s">
        <v>349</v>
      </c>
      <c r="AV214">
        <v>0</v>
      </c>
      <c r="AW214">
        <v>2</v>
      </c>
      <c r="AX214">
        <v>42559811</v>
      </c>
      <c r="AY214">
        <v>1</v>
      </c>
      <c r="AZ214">
        <v>0</v>
      </c>
      <c r="BA214">
        <v>205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Y214*Source!I191</f>
        <v>6.0000000000000002E-5</v>
      </c>
      <c r="CY214">
        <f t="shared" si="12"/>
        <v>43360.36</v>
      </c>
      <c r="CZ214">
        <f t="shared" si="13"/>
        <v>11978</v>
      </c>
      <c r="DA214">
        <f t="shared" si="14"/>
        <v>3.62</v>
      </c>
      <c r="DB214">
        <v>0</v>
      </c>
    </row>
    <row r="215" spans="1:106" x14ac:dyDescent="0.2">
      <c r="A215">
        <f>ROW(Source!A191)</f>
        <v>191</v>
      </c>
      <c r="B215">
        <v>42559044</v>
      </c>
      <c r="C215">
        <v>42559794</v>
      </c>
      <c r="D215">
        <v>38703470</v>
      </c>
      <c r="E215">
        <v>1</v>
      </c>
      <c r="F215">
        <v>1</v>
      </c>
      <c r="G215">
        <v>1</v>
      </c>
      <c r="H215">
        <v>3</v>
      </c>
      <c r="I215" t="s">
        <v>272</v>
      </c>
      <c r="J215" t="s">
        <v>273</v>
      </c>
      <c r="K215" t="s">
        <v>274</v>
      </c>
      <c r="L215">
        <v>1346</v>
      </c>
      <c r="N215">
        <v>1009</v>
      </c>
      <c r="O215" t="s">
        <v>62</v>
      </c>
      <c r="P215" t="s">
        <v>62</v>
      </c>
      <c r="Q215">
        <v>1</v>
      </c>
      <c r="W215">
        <v>0</v>
      </c>
      <c r="X215">
        <v>1280686273</v>
      </c>
      <c r="Y215">
        <v>0.2</v>
      </c>
      <c r="AA215">
        <v>95.32</v>
      </c>
      <c r="AB215">
        <v>0</v>
      </c>
      <c r="AC215">
        <v>0</v>
      </c>
      <c r="AD215">
        <v>0</v>
      </c>
      <c r="AE215">
        <v>16.96</v>
      </c>
      <c r="AF215">
        <v>0</v>
      </c>
      <c r="AG215">
        <v>0</v>
      </c>
      <c r="AH215">
        <v>0</v>
      </c>
      <c r="AI215">
        <v>5.62</v>
      </c>
      <c r="AJ215">
        <v>1</v>
      </c>
      <c r="AK215">
        <v>1</v>
      </c>
      <c r="AL215">
        <v>1</v>
      </c>
      <c r="AN215">
        <v>0</v>
      </c>
      <c r="AO215">
        <v>1</v>
      </c>
      <c r="AP215">
        <v>0</v>
      </c>
      <c r="AQ215">
        <v>0</v>
      </c>
      <c r="AR215">
        <v>0</v>
      </c>
      <c r="AS215" t="s">
        <v>349</v>
      </c>
      <c r="AT215">
        <v>0.2</v>
      </c>
      <c r="AU215" t="s">
        <v>349</v>
      </c>
      <c r="AV215">
        <v>0</v>
      </c>
      <c r="AW215">
        <v>2</v>
      </c>
      <c r="AX215">
        <v>42559812</v>
      </c>
      <c r="AY215">
        <v>1</v>
      </c>
      <c r="AZ215">
        <v>0</v>
      </c>
      <c r="BA215">
        <v>206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Y215*Source!I191</f>
        <v>2E-3</v>
      </c>
      <c r="CY215">
        <f t="shared" si="12"/>
        <v>95.32</v>
      </c>
      <c r="CZ215">
        <f t="shared" si="13"/>
        <v>16.96</v>
      </c>
      <c r="DA215">
        <f t="shared" si="14"/>
        <v>5.62</v>
      </c>
      <c r="DB215">
        <v>0</v>
      </c>
    </row>
    <row r="216" spans="1:106" x14ac:dyDescent="0.2">
      <c r="A216">
        <f>ROW(Source!A191)</f>
        <v>191</v>
      </c>
      <c r="B216">
        <v>42559044</v>
      </c>
      <c r="C216">
        <v>42559794</v>
      </c>
      <c r="D216">
        <v>38702072</v>
      </c>
      <c r="E216">
        <v>1</v>
      </c>
      <c r="F216">
        <v>1</v>
      </c>
      <c r="G216">
        <v>1</v>
      </c>
      <c r="H216">
        <v>3</v>
      </c>
      <c r="I216" t="s">
        <v>124</v>
      </c>
      <c r="J216" t="s">
        <v>275</v>
      </c>
      <c r="K216" t="s">
        <v>126</v>
      </c>
      <c r="L216">
        <v>1296</v>
      </c>
      <c r="N216">
        <v>1002</v>
      </c>
      <c r="O216" t="s">
        <v>127</v>
      </c>
      <c r="P216" t="s">
        <v>127</v>
      </c>
      <c r="Q216">
        <v>1</v>
      </c>
      <c r="W216">
        <v>0</v>
      </c>
      <c r="X216">
        <v>1001129492</v>
      </c>
      <c r="Y216">
        <v>14.07</v>
      </c>
      <c r="AA216">
        <v>160.74</v>
      </c>
      <c r="AB216">
        <v>0</v>
      </c>
      <c r="AC216">
        <v>0</v>
      </c>
      <c r="AD216">
        <v>0</v>
      </c>
      <c r="AE216">
        <v>47</v>
      </c>
      <c r="AF216">
        <v>0</v>
      </c>
      <c r="AG216">
        <v>0</v>
      </c>
      <c r="AH216">
        <v>0</v>
      </c>
      <c r="AI216">
        <v>3.42</v>
      </c>
      <c r="AJ216">
        <v>1</v>
      </c>
      <c r="AK216">
        <v>1</v>
      </c>
      <c r="AL216">
        <v>1</v>
      </c>
      <c r="AN216">
        <v>0</v>
      </c>
      <c r="AO216">
        <v>1</v>
      </c>
      <c r="AP216">
        <v>0</v>
      </c>
      <c r="AQ216">
        <v>0</v>
      </c>
      <c r="AR216">
        <v>0</v>
      </c>
      <c r="AS216" t="s">
        <v>349</v>
      </c>
      <c r="AT216">
        <v>14.07</v>
      </c>
      <c r="AU216" t="s">
        <v>349</v>
      </c>
      <c r="AV216">
        <v>0</v>
      </c>
      <c r="AW216">
        <v>2</v>
      </c>
      <c r="AX216">
        <v>42559813</v>
      </c>
      <c r="AY216">
        <v>1</v>
      </c>
      <c r="AZ216">
        <v>0</v>
      </c>
      <c r="BA216">
        <v>207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Y216*Source!I191</f>
        <v>0.14070000000000002</v>
      </c>
      <c r="CY216">
        <f t="shared" si="12"/>
        <v>160.74</v>
      </c>
      <c r="CZ216">
        <f t="shared" si="13"/>
        <v>47</v>
      </c>
      <c r="DA216">
        <f t="shared" si="14"/>
        <v>3.42</v>
      </c>
      <c r="DB216">
        <v>0</v>
      </c>
    </row>
    <row r="217" spans="1:106" x14ac:dyDescent="0.2">
      <c r="A217">
        <f>ROW(Source!A191)</f>
        <v>191</v>
      </c>
      <c r="B217">
        <v>42559044</v>
      </c>
      <c r="C217">
        <v>42559794</v>
      </c>
      <c r="D217">
        <v>38709563</v>
      </c>
      <c r="E217">
        <v>1</v>
      </c>
      <c r="F217">
        <v>1</v>
      </c>
      <c r="G217">
        <v>1</v>
      </c>
      <c r="H217">
        <v>3</v>
      </c>
      <c r="I217" t="s">
        <v>276</v>
      </c>
      <c r="J217" t="s">
        <v>277</v>
      </c>
      <c r="K217" t="s">
        <v>278</v>
      </c>
      <c r="L217">
        <v>1339</v>
      </c>
      <c r="N217">
        <v>1007</v>
      </c>
      <c r="O217" t="s">
        <v>83</v>
      </c>
      <c r="P217" t="s">
        <v>83</v>
      </c>
      <c r="Q217">
        <v>1</v>
      </c>
      <c r="W217">
        <v>0</v>
      </c>
      <c r="X217">
        <v>-1173138371</v>
      </c>
      <c r="Y217">
        <v>1.35</v>
      </c>
      <c r="AA217">
        <v>5084.1499999999996</v>
      </c>
      <c r="AB217">
        <v>0</v>
      </c>
      <c r="AC217">
        <v>0</v>
      </c>
      <c r="AD217">
        <v>0</v>
      </c>
      <c r="AE217">
        <v>1436.2</v>
      </c>
      <c r="AF217">
        <v>0</v>
      </c>
      <c r="AG217">
        <v>0</v>
      </c>
      <c r="AH217">
        <v>0</v>
      </c>
      <c r="AI217">
        <v>3.54</v>
      </c>
      <c r="AJ217">
        <v>1</v>
      </c>
      <c r="AK217">
        <v>1</v>
      </c>
      <c r="AL217">
        <v>1</v>
      </c>
      <c r="AN217">
        <v>0</v>
      </c>
      <c r="AO217">
        <v>1</v>
      </c>
      <c r="AP217">
        <v>0</v>
      </c>
      <c r="AQ217">
        <v>0</v>
      </c>
      <c r="AR217">
        <v>0</v>
      </c>
      <c r="AS217" t="s">
        <v>349</v>
      </c>
      <c r="AT217">
        <v>1.35</v>
      </c>
      <c r="AU217" t="s">
        <v>349</v>
      </c>
      <c r="AV217">
        <v>0</v>
      </c>
      <c r="AW217">
        <v>2</v>
      </c>
      <c r="AX217">
        <v>42559814</v>
      </c>
      <c r="AY217">
        <v>1</v>
      </c>
      <c r="AZ217">
        <v>0</v>
      </c>
      <c r="BA217">
        <v>208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Y217*Source!I191</f>
        <v>1.3500000000000002E-2</v>
      </c>
      <c r="CY217">
        <f t="shared" si="12"/>
        <v>5084.1499999999996</v>
      </c>
      <c r="CZ217">
        <f t="shared" si="13"/>
        <v>1436.2</v>
      </c>
      <c r="DA217">
        <f t="shared" si="14"/>
        <v>3.54</v>
      </c>
      <c r="DB217">
        <v>0</v>
      </c>
    </row>
    <row r="218" spans="1:106" x14ac:dyDescent="0.2">
      <c r="A218">
        <f>ROW(Source!A191)</f>
        <v>191</v>
      </c>
      <c r="B218">
        <v>42559044</v>
      </c>
      <c r="C218">
        <v>42559794</v>
      </c>
      <c r="D218">
        <v>38743287</v>
      </c>
      <c r="E218">
        <v>1</v>
      </c>
      <c r="F218">
        <v>1</v>
      </c>
      <c r="G218">
        <v>1</v>
      </c>
      <c r="H218">
        <v>3</v>
      </c>
      <c r="I218" t="s">
        <v>135</v>
      </c>
      <c r="J218" t="s">
        <v>279</v>
      </c>
      <c r="K218" t="s">
        <v>137</v>
      </c>
      <c r="L218">
        <v>1348</v>
      </c>
      <c r="N218">
        <v>1009</v>
      </c>
      <c r="O218" t="s">
        <v>594</v>
      </c>
      <c r="P218" t="s">
        <v>594</v>
      </c>
      <c r="Q218">
        <v>1000</v>
      </c>
      <c r="W218">
        <v>0</v>
      </c>
      <c r="X218">
        <v>-1132764130</v>
      </c>
      <c r="Y218">
        <v>0.23799999999999999</v>
      </c>
      <c r="AA218">
        <v>4715.67</v>
      </c>
      <c r="AB218">
        <v>0</v>
      </c>
      <c r="AC218">
        <v>0</v>
      </c>
      <c r="AD218">
        <v>0</v>
      </c>
      <c r="AE218">
        <v>729.98</v>
      </c>
      <c r="AF218">
        <v>0</v>
      </c>
      <c r="AG218">
        <v>0</v>
      </c>
      <c r="AH218">
        <v>0</v>
      </c>
      <c r="AI218">
        <v>6.46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0</v>
      </c>
      <c r="AQ218">
        <v>0</v>
      </c>
      <c r="AR218">
        <v>0</v>
      </c>
      <c r="AS218" t="s">
        <v>349</v>
      </c>
      <c r="AT218">
        <v>0.23799999999999999</v>
      </c>
      <c r="AU218" t="s">
        <v>349</v>
      </c>
      <c r="AV218">
        <v>0</v>
      </c>
      <c r="AW218">
        <v>2</v>
      </c>
      <c r="AX218">
        <v>42559815</v>
      </c>
      <c r="AY218">
        <v>1</v>
      </c>
      <c r="AZ218">
        <v>0</v>
      </c>
      <c r="BA218">
        <v>209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Y218*Source!I191</f>
        <v>2.3799999999999997E-3</v>
      </c>
      <c r="CY218">
        <f t="shared" si="12"/>
        <v>4715.67</v>
      </c>
      <c r="CZ218">
        <f t="shared" si="13"/>
        <v>729.98</v>
      </c>
      <c r="DA218">
        <f t="shared" si="14"/>
        <v>6.46</v>
      </c>
      <c r="DB218">
        <v>0</v>
      </c>
    </row>
    <row r="219" spans="1:106" x14ac:dyDescent="0.2">
      <c r="A219">
        <f>ROW(Source!A191)</f>
        <v>191</v>
      </c>
      <c r="B219">
        <v>42559044</v>
      </c>
      <c r="C219">
        <v>42559794</v>
      </c>
      <c r="D219">
        <v>38744123</v>
      </c>
      <c r="E219">
        <v>1</v>
      </c>
      <c r="F219">
        <v>1</v>
      </c>
      <c r="G219">
        <v>1</v>
      </c>
      <c r="H219">
        <v>3</v>
      </c>
      <c r="I219" t="s">
        <v>160</v>
      </c>
      <c r="J219" t="s">
        <v>161</v>
      </c>
      <c r="K219" t="s">
        <v>162</v>
      </c>
      <c r="L219">
        <v>1339</v>
      </c>
      <c r="N219">
        <v>1007</v>
      </c>
      <c r="O219" t="s">
        <v>83</v>
      </c>
      <c r="P219" t="s">
        <v>83</v>
      </c>
      <c r="Q219">
        <v>1</v>
      </c>
      <c r="W219">
        <v>0</v>
      </c>
      <c r="X219">
        <v>693153122</v>
      </c>
      <c r="Y219">
        <v>0.24</v>
      </c>
      <c r="AA219">
        <v>14.54</v>
      </c>
      <c r="AB219">
        <v>0</v>
      </c>
      <c r="AC219">
        <v>0</v>
      </c>
      <c r="AD219">
        <v>0</v>
      </c>
      <c r="AE219">
        <v>2.44</v>
      </c>
      <c r="AF219">
        <v>0</v>
      </c>
      <c r="AG219">
        <v>0</v>
      </c>
      <c r="AH219">
        <v>0</v>
      </c>
      <c r="AI219">
        <v>5.96</v>
      </c>
      <c r="AJ219">
        <v>1</v>
      </c>
      <c r="AK219">
        <v>1</v>
      </c>
      <c r="AL219">
        <v>1</v>
      </c>
      <c r="AN219">
        <v>0</v>
      </c>
      <c r="AO219">
        <v>1</v>
      </c>
      <c r="AP219">
        <v>0</v>
      </c>
      <c r="AQ219">
        <v>0</v>
      </c>
      <c r="AR219">
        <v>0</v>
      </c>
      <c r="AS219" t="s">
        <v>349</v>
      </c>
      <c r="AT219">
        <v>0.24</v>
      </c>
      <c r="AU219" t="s">
        <v>349</v>
      </c>
      <c r="AV219">
        <v>0</v>
      </c>
      <c r="AW219">
        <v>2</v>
      </c>
      <c r="AX219">
        <v>42559816</v>
      </c>
      <c r="AY219">
        <v>1</v>
      </c>
      <c r="AZ219">
        <v>0</v>
      </c>
      <c r="BA219">
        <v>210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Y219*Source!I191</f>
        <v>2.3999999999999998E-3</v>
      </c>
      <c r="CY219">
        <f t="shared" si="12"/>
        <v>14.54</v>
      </c>
      <c r="CZ219">
        <f t="shared" si="13"/>
        <v>2.44</v>
      </c>
      <c r="DA219">
        <f t="shared" si="14"/>
        <v>5.96</v>
      </c>
      <c r="DB219">
        <v>0</v>
      </c>
    </row>
    <row r="220" spans="1:106" x14ac:dyDescent="0.2">
      <c r="A220">
        <f>ROW(Source!A192)</f>
        <v>192</v>
      </c>
      <c r="B220">
        <v>42559044</v>
      </c>
      <c r="C220">
        <v>42559818</v>
      </c>
      <c r="D220">
        <v>18411117</v>
      </c>
      <c r="E220">
        <v>1</v>
      </c>
      <c r="F220">
        <v>1</v>
      </c>
      <c r="G220">
        <v>1</v>
      </c>
      <c r="H220">
        <v>1</v>
      </c>
      <c r="I220" t="s">
        <v>280</v>
      </c>
      <c r="J220" t="s">
        <v>349</v>
      </c>
      <c r="K220" t="s">
        <v>281</v>
      </c>
      <c r="L220">
        <v>1369</v>
      </c>
      <c r="N220">
        <v>1013</v>
      </c>
      <c r="O220" t="s">
        <v>29</v>
      </c>
      <c r="P220" t="s">
        <v>29</v>
      </c>
      <c r="Q220">
        <v>1</v>
      </c>
      <c r="W220">
        <v>0</v>
      </c>
      <c r="X220">
        <v>-1739886638</v>
      </c>
      <c r="Y220">
        <v>376.26</v>
      </c>
      <c r="AA220">
        <v>0</v>
      </c>
      <c r="AB220">
        <v>0</v>
      </c>
      <c r="AC220">
        <v>0</v>
      </c>
      <c r="AD220">
        <v>9.6199999999999992</v>
      </c>
      <c r="AE220">
        <v>0</v>
      </c>
      <c r="AF220">
        <v>0</v>
      </c>
      <c r="AG220">
        <v>0</v>
      </c>
      <c r="AH220">
        <v>9.6199999999999992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349</v>
      </c>
      <c r="AT220">
        <v>376.26</v>
      </c>
      <c r="AU220" t="s">
        <v>349</v>
      </c>
      <c r="AV220">
        <v>1</v>
      </c>
      <c r="AW220">
        <v>2</v>
      </c>
      <c r="AX220">
        <v>42559825</v>
      </c>
      <c r="AY220">
        <v>1</v>
      </c>
      <c r="AZ220">
        <v>0</v>
      </c>
      <c r="BA220">
        <v>212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Y220*Source!I192</f>
        <v>3.7625999999999999</v>
      </c>
      <c r="CY220">
        <f>AD220</f>
        <v>9.6199999999999992</v>
      </c>
      <c r="CZ220">
        <f>AH220</f>
        <v>9.6199999999999992</v>
      </c>
      <c r="DA220">
        <f>AL220</f>
        <v>1</v>
      </c>
      <c r="DB220">
        <v>0</v>
      </c>
    </row>
    <row r="221" spans="1:106" x14ac:dyDescent="0.2">
      <c r="A221">
        <f>ROW(Source!A192)</f>
        <v>192</v>
      </c>
      <c r="B221">
        <v>42559044</v>
      </c>
      <c r="C221">
        <v>42559818</v>
      </c>
      <c r="D221">
        <v>38768996</v>
      </c>
      <c r="E221">
        <v>1</v>
      </c>
      <c r="F221">
        <v>1</v>
      </c>
      <c r="G221">
        <v>1</v>
      </c>
      <c r="H221">
        <v>2</v>
      </c>
      <c r="I221" t="s">
        <v>42</v>
      </c>
      <c r="J221" t="s">
        <v>69</v>
      </c>
      <c r="K221" t="s">
        <v>44</v>
      </c>
      <c r="L221">
        <v>1368</v>
      </c>
      <c r="N221">
        <v>1011</v>
      </c>
      <c r="O221" t="s">
        <v>35</v>
      </c>
      <c r="P221" t="s">
        <v>35</v>
      </c>
      <c r="Q221">
        <v>1</v>
      </c>
      <c r="W221">
        <v>0</v>
      </c>
      <c r="X221">
        <v>458544584</v>
      </c>
      <c r="Y221">
        <v>0.19</v>
      </c>
      <c r="AA221">
        <v>0</v>
      </c>
      <c r="AB221">
        <v>740.07</v>
      </c>
      <c r="AC221">
        <v>275.04000000000002</v>
      </c>
      <c r="AD221">
        <v>0</v>
      </c>
      <c r="AE221">
        <v>0</v>
      </c>
      <c r="AF221">
        <v>87.17</v>
      </c>
      <c r="AG221">
        <v>11.6</v>
      </c>
      <c r="AH221">
        <v>0</v>
      </c>
      <c r="AI221">
        <v>1</v>
      </c>
      <c r="AJ221">
        <v>8.49</v>
      </c>
      <c r="AK221">
        <v>23.71</v>
      </c>
      <c r="AL221">
        <v>1</v>
      </c>
      <c r="AN221">
        <v>0</v>
      </c>
      <c r="AO221">
        <v>1</v>
      </c>
      <c r="AP221">
        <v>0</v>
      </c>
      <c r="AQ221">
        <v>0</v>
      </c>
      <c r="AR221">
        <v>0</v>
      </c>
      <c r="AS221" t="s">
        <v>349</v>
      </c>
      <c r="AT221">
        <v>0.19</v>
      </c>
      <c r="AU221" t="s">
        <v>349</v>
      </c>
      <c r="AV221">
        <v>0</v>
      </c>
      <c r="AW221">
        <v>2</v>
      </c>
      <c r="AX221">
        <v>42559826</v>
      </c>
      <c r="AY221">
        <v>1</v>
      </c>
      <c r="AZ221">
        <v>0</v>
      </c>
      <c r="BA221">
        <v>213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CX221">
        <f>Y221*Source!I192</f>
        <v>1.9E-3</v>
      </c>
      <c r="CY221">
        <f>AB221</f>
        <v>740.07</v>
      </c>
      <c r="CZ221">
        <f>AF221</f>
        <v>87.17</v>
      </c>
      <c r="DA221">
        <f>AJ221</f>
        <v>8.49</v>
      </c>
      <c r="DB221">
        <v>0</v>
      </c>
    </row>
    <row r="222" spans="1:106" x14ac:dyDescent="0.2">
      <c r="A222">
        <f>ROW(Source!A192)</f>
        <v>192</v>
      </c>
      <c r="B222">
        <v>42559044</v>
      </c>
      <c r="C222">
        <v>42559818</v>
      </c>
      <c r="D222">
        <v>38708770</v>
      </c>
      <c r="E222">
        <v>1</v>
      </c>
      <c r="F222">
        <v>1</v>
      </c>
      <c r="G222">
        <v>1</v>
      </c>
      <c r="H222">
        <v>3</v>
      </c>
      <c r="I222" t="s">
        <v>268</v>
      </c>
      <c r="J222" t="s">
        <v>269</v>
      </c>
      <c r="K222" t="s">
        <v>270</v>
      </c>
      <c r="L222">
        <v>1348</v>
      </c>
      <c r="N222">
        <v>1009</v>
      </c>
      <c r="O222" t="s">
        <v>594</v>
      </c>
      <c r="P222" t="s">
        <v>594</v>
      </c>
      <c r="Q222">
        <v>1000</v>
      </c>
      <c r="W222">
        <v>0</v>
      </c>
      <c r="X222">
        <v>157955001</v>
      </c>
      <c r="Y222">
        <v>4.0000000000000001E-3</v>
      </c>
      <c r="AA222">
        <v>93696.48</v>
      </c>
      <c r="AB222">
        <v>0</v>
      </c>
      <c r="AC222">
        <v>0</v>
      </c>
      <c r="AD222">
        <v>0</v>
      </c>
      <c r="AE222">
        <v>16974</v>
      </c>
      <c r="AF222">
        <v>0</v>
      </c>
      <c r="AG222">
        <v>0</v>
      </c>
      <c r="AH222">
        <v>0</v>
      </c>
      <c r="AI222">
        <v>5.52</v>
      </c>
      <c r="AJ222">
        <v>1</v>
      </c>
      <c r="AK222">
        <v>1</v>
      </c>
      <c r="AL222">
        <v>1</v>
      </c>
      <c r="AN222">
        <v>0</v>
      </c>
      <c r="AO222">
        <v>1</v>
      </c>
      <c r="AP222">
        <v>0</v>
      </c>
      <c r="AQ222">
        <v>0</v>
      </c>
      <c r="AR222">
        <v>0</v>
      </c>
      <c r="AS222" t="s">
        <v>349</v>
      </c>
      <c r="AT222">
        <v>4.0000000000000001E-3</v>
      </c>
      <c r="AU222" t="s">
        <v>349</v>
      </c>
      <c r="AV222">
        <v>0</v>
      </c>
      <c r="AW222">
        <v>2</v>
      </c>
      <c r="AX222">
        <v>42559827</v>
      </c>
      <c r="AY222">
        <v>1</v>
      </c>
      <c r="AZ222">
        <v>0</v>
      </c>
      <c r="BA222">
        <v>214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CX222">
        <f>Y222*Source!I192</f>
        <v>4.0000000000000003E-5</v>
      </c>
      <c r="CY222">
        <f>AA222</f>
        <v>93696.48</v>
      </c>
      <c r="CZ222">
        <f>AE222</f>
        <v>16974</v>
      </c>
      <c r="DA222">
        <f>AI222</f>
        <v>5.52</v>
      </c>
      <c r="DB222">
        <v>0</v>
      </c>
    </row>
    <row r="223" spans="1:106" x14ac:dyDescent="0.2">
      <c r="A223">
        <f>ROW(Source!A192)</f>
        <v>192</v>
      </c>
      <c r="B223">
        <v>42559044</v>
      </c>
      <c r="C223">
        <v>42559818</v>
      </c>
      <c r="D223">
        <v>38703470</v>
      </c>
      <c r="E223">
        <v>1</v>
      </c>
      <c r="F223">
        <v>1</v>
      </c>
      <c r="G223">
        <v>1</v>
      </c>
      <c r="H223">
        <v>3</v>
      </c>
      <c r="I223" t="s">
        <v>272</v>
      </c>
      <c r="J223" t="s">
        <v>273</v>
      </c>
      <c r="K223" t="s">
        <v>274</v>
      </c>
      <c r="L223">
        <v>1346</v>
      </c>
      <c r="N223">
        <v>1009</v>
      </c>
      <c r="O223" t="s">
        <v>62</v>
      </c>
      <c r="P223" t="s">
        <v>62</v>
      </c>
      <c r="Q223">
        <v>1</v>
      </c>
      <c r="W223">
        <v>0</v>
      </c>
      <c r="X223">
        <v>1280686273</v>
      </c>
      <c r="Y223">
        <v>0.8</v>
      </c>
      <c r="AA223">
        <v>95.32</v>
      </c>
      <c r="AB223">
        <v>0</v>
      </c>
      <c r="AC223">
        <v>0</v>
      </c>
      <c r="AD223">
        <v>0</v>
      </c>
      <c r="AE223">
        <v>16.96</v>
      </c>
      <c r="AF223">
        <v>0</v>
      </c>
      <c r="AG223">
        <v>0</v>
      </c>
      <c r="AH223">
        <v>0</v>
      </c>
      <c r="AI223">
        <v>5.62</v>
      </c>
      <c r="AJ223">
        <v>1</v>
      </c>
      <c r="AK223">
        <v>1</v>
      </c>
      <c r="AL223">
        <v>1</v>
      </c>
      <c r="AN223">
        <v>0</v>
      </c>
      <c r="AO223">
        <v>1</v>
      </c>
      <c r="AP223">
        <v>0</v>
      </c>
      <c r="AQ223">
        <v>0</v>
      </c>
      <c r="AR223">
        <v>0</v>
      </c>
      <c r="AS223" t="s">
        <v>349</v>
      </c>
      <c r="AT223">
        <v>0.8</v>
      </c>
      <c r="AU223" t="s">
        <v>349</v>
      </c>
      <c r="AV223">
        <v>0</v>
      </c>
      <c r="AW223">
        <v>2</v>
      </c>
      <c r="AX223">
        <v>42559828</v>
      </c>
      <c r="AY223">
        <v>1</v>
      </c>
      <c r="AZ223">
        <v>0</v>
      </c>
      <c r="BA223">
        <v>215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CX223">
        <f>Y223*Source!I192</f>
        <v>8.0000000000000002E-3</v>
      </c>
      <c r="CY223">
        <f>AA223</f>
        <v>95.32</v>
      </c>
      <c r="CZ223">
        <f>AE223</f>
        <v>16.96</v>
      </c>
      <c r="DA223">
        <f>AI223</f>
        <v>5.62</v>
      </c>
      <c r="DB223">
        <v>0</v>
      </c>
    </row>
    <row r="224" spans="1:106" x14ac:dyDescent="0.2">
      <c r="A224">
        <f>ROW(Source!A192)</f>
        <v>192</v>
      </c>
      <c r="B224">
        <v>42559044</v>
      </c>
      <c r="C224">
        <v>42559818</v>
      </c>
      <c r="D224">
        <v>38709563</v>
      </c>
      <c r="E224">
        <v>1</v>
      </c>
      <c r="F224">
        <v>1</v>
      </c>
      <c r="G224">
        <v>1</v>
      </c>
      <c r="H224">
        <v>3</v>
      </c>
      <c r="I224" t="s">
        <v>276</v>
      </c>
      <c r="J224" t="s">
        <v>277</v>
      </c>
      <c r="K224" t="s">
        <v>278</v>
      </c>
      <c r="L224">
        <v>1339</v>
      </c>
      <c r="N224">
        <v>1007</v>
      </c>
      <c r="O224" t="s">
        <v>83</v>
      </c>
      <c r="P224" t="s">
        <v>83</v>
      </c>
      <c r="Q224">
        <v>1</v>
      </c>
      <c r="W224">
        <v>0</v>
      </c>
      <c r="X224">
        <v>-1173138371</v>
      </c>
      <c r="Y224">
        <v>0.66</v>
      </c>
      <c r="AA224">
        <v>5084.1499999999996</v>
      </c>
      <c r="AB224">
        <v>0</v>
      </c>
      <c r="AC224">
        <v>0</v>
      </c>
      <c r="AD224">
        <v>0</v>
      </c>
      <c r="AE224">
        <v>1436.2</v>
      </c>
      <c r="AF224">
        <v>0</v>
      </c>
      <c r="AG224">
        <v>0</v>
      </c>
      <c r="AH224">
        <v>0</v>
      </c>
      <c r="AI224">
        <v>3.54</v>
      </c>
      <c r="AJ224">
        <v>1</v>
      </c>
      <c r="AK224">
        <v>1</v>
      </c>
      <c r="AL224">
        <v>1</v>
      </c>
      <c r="AN224">
        <v>0</v>
      </c>
      <c r="AO224">
        <v>1</v>
      </c>
      <c r="AP224">
        <v>0</v>
      </c>
      <c r="AQ224">
        <v>0</v>
      </c>
      <c r="AR224">
        <v>0</v>
      </c>
      <c r="AS224" t="s">
        <v>349</v>
      </c>
      <c r="AT224">
        <v>0.66</v>
      </c>
      <c r="AU224" t="s">
        <v>349</v>
      </c>
      <c r="AV224">
        <v>0</v>
      </c>
      <c r="AW224">
        <v>2</v>
      </c>
      <c r="AX224">
        <v>42559829</v>
      </c>
      <c r="AY224">
        <v>1</v>
      </c>
      <c r="AZ224">
        <v>0</v>
      </c>
      <c r="BA224">
        <v>216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CX224">
        <f>Y224*Source!I192</f>
        <v>6.6000000000000008E-3</v>
      </c>
      <c r="CY224">
        <f>AA224</f>
        <v>5084.1499999999996</v>
      </c>
      <c r="CZ224">
        <f>AE224</f>
        <v>1436.2</v>
      </c>
      <c r="DA224">
        <f>AI224</f>
        <v>3.54</v>
      </c>
      <c r="DB224">
        <v>0</v>
      </c>
    </row>
    <row r="225" spans="1:106" x14ac:dyDescent="0.2">
      <c r="A225">
        <f>ROW(Source!A192)</f>
        <v>192</v>
      </c>
      <c r="B225">
        <v>42559044</v>
      </c>
      <c r="C225">
        <v>42559818</v>
      </c>
      <c r="D225">
        <v>38744123</v>
      </c>
      <c r="E225">
        <v>1</v>
      </c>
      <c r="F225">
        <v>1</v>
      </c>
      <c r="G225">
        <v>1</v>
      </c>
      <c r="H225">
        <v>3</v>
      </c>
      <c r="I225" t="s">
        <v>160</v>
      </c>
      <c r="J225" t="s">
        <v>161</v>
      </c>
      <c r="K225" t="s">
        <v>162</v>
      </c>
      <c r="L225">
        <v>1339</v>
      </c>
      <c r="N225">
        <v>1007</v>
      </c>
      <c r="O225" t="s">
        <v>83</v>
      </c>
      <c r="P225" t="s">
        <v>83</v>
      </c>
      <c r="Q225">
        <v>1</v>
      </c>
      <c r="W225">
        <v>0</v>
      </c>
      <c r="X225">
        <v>693153122</v>
      </c>
      <c r="Y225">
        <v>4.0000000000000001E-3</v>
      </c>
      <c r="AA225">
        <v>14.54</v>
      </c>
      <c r="AB225">
        <v>0</v>
      </c>
      <c r="AC225">
        <v>0</v>
      </c>
      <c r="AD225">
        <v>0</v>
      </c>
      <c r="AE225">
        <v>2.44</v>
      </c>
      <c r="AF225">
        <v>0</v>
      </c>
      <c r="AG225">
        <v>0</v>
      </c>
      <c r="AH225">
        <v>0</v>
      </c>
      <c r="AI225">
        <v>5.96</v>
      </c>
      <c r="AJ225">
        <v>1</v>
      </c>
      <c r="AK225">
        <v>1</v>
      </c>
      <c r="AL225">
        <v>1</v>
      </c>
      <c r="AN225">
        <v>0</v>
      </c>
      <c r="AO225">
        <v>1</v>
      </c>
      <c r="AP225">
        <v>0</v>
      </c>
      <c r="AQ225">
        <v>0</v>
      </c>
      <c r="AR225">
        <v>0</v>
      </c>
      <c r="AS225" t="s">
        <v>349</v>
      </c>
      <c r="AT225">
        <v>4.0000000000000001E-3</v>
      </c>
      <c r="AU225" t="s">
        <v>349</v>
      </c>
      <c r="AV225">
        <v>0</v>
      </c>
      <c r="AW225">
        <v>2</v>
      </c>
      <c r="AX225">
        <v>42559830</v>
      </c>
      <c r="AY225">
        <v>1</v>
      </c>
      <c r="AZ225">
        <v>0</v>
      </c>
      <c r="BA225">
        <v>217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CX225">
        <f>Y225*Source!I192</f>
        <v>4.0000000000000003E-5</v>
      </c>
      <c r="CY225">
        <f>AA225</f>
        <v>14.54</v>
      </c>
      <c r="CZ225">
        <f>AE225</f>
        <v>2.44</v>
      </c>
      <c r="DA225">
        <f>AI225</f>
        <v>5.96</v>
      </c>
      <c r="DB225">
        <v>0</v>
      </c>
    </row>
    <row r="226" spans="1:106" x14ac:dyDescent="0.2">
      <c r="A226">
        <f>ROW(Source!A193)</f>
        <v>193</v>
      </c>
      <c r="B226">
        <v>42559044</v>
      </c>
      <c r="C226">
        <v>42559832</v>
      </c>
      <c r="D226">
        <v>18410244</v>
      </c>
      <c r="E226">
        <v>1</v>
      </c>
      <c r="F226">
        <v>1</v>
      </c>
      <c r="G226">
        <v>1</v>
      </c>
      <c r="H226">
        <v>1</v>
      </c>
      <c r="I226" t="s">
        <v>84</v>
      </c>
      <c r="J226" t="s">
        <v>349</v>
      </c>
      <c r="K226" t="s">
        <v>85</v>
      </c>
      <c r="L226">
        <v>1369</v>
      </c>
      <c r="N226">
        <v>1013</v>
      </c>
      <c r="O226" t="s">
        <v>29</v>
      </c>
      <c r="P226" t="s">
        <v>29</v>
      </c>
      <c r="Q226">
        <v>1</v>
      </c>
      <c r="W226">
        <v>0</v>
      </c>
      <c r="X226">
        <v>-1803619151</v>
      </c>
      <c r="Y226">
        <v>281.60279999999995</v>
      </c>
      <c r="AA226">
        <v>0</v>
      </c>
      <c r="AB226">
        <v>0</v>
      </c>
      <c r="AC226">
        <v>0</v>
      </c>
      <c r="AD226">
        <v>9.2899999999999991</v>
      </c>
      <c r="AE226">
        <v>0</v>
      </c>
      <c r="AF226">
        <v>0</v>
      </c>
      <c r="AG226">
        <v>0</v>
      </c>
      <c r="AH226">
        <v>9.2899999999999991</v>
      </c>
      <c r="AI226">
        <v>1</v>
      </c>
      <c r="AJ226">
        <v>1</v>
      </c>
      <c r="AK226">
        <v>1</v>
      </c>
      <c r="AL226">
        <v>1</v>
      </c>
      <c r="AN226">
        <v>0</v>
      </c>
      <c r="AO226">
        <v>1</v>
      </c>
      <c r="AP226">
        <v>1</v>
      </c>
      <c r="AQ226">
        <v>0</v>
      </c>
      <c r="AR226">
        <v>0</v>
      </c>
      <c r="AS226" t="s">
        <v>349</v>
      </c>
      <c r="AT226">
        <v>204.06</v>
      </c>
      <c r="AU226" t="s">
        <v>401</v>
      </c>
      <c r="AV226">
        <v>1</v>
      </c>
      <c r="AW226">
        <v>2</v>
      </c>
      <c r="AX226">
        <v>42559838</v>
      </c>
      <c r="AY226">
        <v>1</v>
      </c>
      <c r="AZ226">
        <v>0</v>
      </c>
      <c r="BA226">
        <v>219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CX226">
        <f>Y226*Source!I193</f>
        <v>9.2928923999999995</v>
      </c>
      <c r="CY226">
        <f>AD226</f>
        <v>9.2899999999999991</v>
      </c>
      <c r="CZ226">
        <f>AH226</f>
        <v>9.2899999999999991</v>
      </c>
      <c r="DA226">
        <f>AL226</f>
        <v>1</v>
      </c>
      <c r="DB226">
        <v>0</v>
      </c>
    </row>
    <row r="227" spans="1:106" x14ac:dyDescent="0.2">
      <c r="A227">
        <f>ROW(Source!A193)</f>
        <v>193</v>
      </c>
      <c r="B227">
        <v>42559044</v>
      </c>
      <c r="C227">
        <v>42559832</v>
      </c>
      <c r="D227">
        <v>121548</v>
      </c>
      <c r="E227">
        <v>1</v>
      </c>
      <c r="F227">
        <v>1</v>
      </c>
      <c r="G227">
        <v>1</v>
      </c>
      <c r="H227">
        <v>1</v>
      </c>
      <c r="I227" t="s">
        <v>374</v>
      </c>
      <c r="J227" t="s">
        <v>349</v>
      </c>
      <c r="K227" t="s">
        <v>30</v>
      </c>
      <c r="L227">
        <v>608254</v>
      </c>
      <c r="N227">
        <v>1013</v>
      </c>
      <c r="O227" t="s">
        <v>31</v>
      </c>
      <c r="P227" t="s">
        <v>31</v>
      </c>
      <c r="Q227">
        <v>1</v>
      </c>
      <c r="W227">
        <v>0</v>
      </c>
      <c r="X227">
        <v>-185737400</v>
      </c>
      <c r="Y227">
        <v>3.0900000000000003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1</v>
      </c>
      <c r="AJ227">
        <v>1</v>
      </c>
      <c r="AK227">
        <v>1</v>
      </c>
      <c r="AL227">
        <v>1</v>
      </c>
      <c r="AN227">
        <v>0</v>
      </c>
      <c r="AO227">
        <v>1</v>
      </c>
      <c r="AP227">
        <v>1</v>
      </c>
      <c r="AQ227">
        <v>0</v>
      </c>
      <c r="AR227">
        <v>0</v>
      </c>
      <c r="AS227" t="s">
        <v>349</v>
      </c>
      <c r="AT227">
        <v>2.06</v>
      </c>
      <c r="AU227" t="s">
        <v>400</v>
      </c>
      <c r="AV227">
        <v>2</v>
      </c>
      <c r="AW227">
        <v>2</v>
      </c>
      <c r="AX227">
        <v>42559839</v>
      </c>
      <c r="AY227">
        <v>1</v>
      </c>
      <c r="AZ227">
        <v>0</v>
      </c>
      <c r="BA227">
        <v>220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CX227">
        <f>Y227*Source!I193</f>
        <v>0.10197000000000002</v>
      </c>
      <c r="CY227">
        <f>AD227</f>
        <v>0</v>
      </c>
      <c r="CZ227">
        <f>AH227</f>
        <v>0</v>
      </c>
      <c r="DA227">
        <f>AL227</f>
        <v>1</v>
      </c>
      <c r="DB227">
        <v>0</v>
      </c>
    </row>
    <row r="228" spans="1:106" x14ac:dyDescent="0.2">
      <c r="A228">
        <f>ROW(Source!A193)</f>
        <v>193</v>
      </c>
      <c r="B228">
        <v>42559044</v>
      </c>
      <c r="C228">
        <v>42559832</v>
      </c>
      <c r="D228">
        <v>38766639</v>
      </c>
      <c r="E228">
        <v>1</v>
      </c>
      <c r="F228">
        <v>1</v>
      </c>
      <c r="G228">
        <v>1</v>
      </c>
      <c r="H228">
        <v>2</v>
      </c>
      <c r="I228" t="s">
        <v>53</v>
      </c>
      <c r="J228" t="s">
        <v>54</v>
      </c>
      <c r="K228" t="s">
        <v>55</v>
      </c>
      <c r="L228">
        <v>1368</v>
      </c>
      <c r="N228">
        <v>1011</v>
      </c>
      <c r="O228" t="s">
        <v>35</v>
      </c>
      <c r="P228" t="s">
        <v>35</v>
      </c>
      <c r="Q228">
        <v>1</v>
      </c>
      <c r="W228">
        <v>0</v>
      </c>
      <c r="X228">
        <v>344519037</v>
      </c>
      <c r="Y228">
        <v>3.0900000000000003</v>
      </c>
      <c r="AA228">
        <v>0</v>
      </c>
      <c r="AB228">
        <v>323.54000000000002</v>
      </c>
      <c r="AC228">
        <v>320.08999999999997</v>
      </c>
      <c r="AD228">
        <v>0</v>
      </c>
      <c r="AE228">
        <v>0</v>
      </c>
      <c r="AF228">
        <v>31.26</v>
      </c>
      <c r="AG228">
        <v>13.5</v>
      </c>
      <c r="AH228">
        <v>0</v>
      </c>
      <c r="AI228">
        <v>1</v>
      </c>
      <c r="AJ228">
        <v>10.35</v>
      </c>
      <c r="AK228">
        <v>23.71</v>
      </c>
      <c r="AL228">
        <v>1</v>
      </c>
      <c r="AN228">
        <v>0</v>
      </c>
      <c r="AO228">
        <v>1</v>
      </c>
      <c r="AP228">
        <v>1</v>
      </c>
      <c r="AQ228">
        <v>0</v>
      </c>
      <c r="AR228">
        <v>0</v>
      </c>
      <c r="AS228" t="s">
        <v>349</v>
      </c>
      <c r="AT228">
        <v>2.06</v>
      </c>
      <c r="AU228" t="s">
        <v>400</v>
      </c>
      <c r="AV228">
        <v>0</v>
      </c>
      <c r="AW228">
        <v>2</v>
      </c>
      <c r="AX228">
        <v>42559840</v>
      </c>
      <c r="AY228">
        <v>1</v>
      </c>
      <c r="AZ228">
        <v>0</v>
      </c>
      <c r="BA228">
        <v>221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CX228">
        <f>Y228*Source!I193</f>
        <v>0.10197000000000002</v>
      </c>
      <c r="CY228">
        <f>AB228</f>
        <v>323.54000000000002</v>
      </c>
      <c r="CZ228">
        <f>AF228</f>
        <v>31.26</v>
      </c>
      <c r="DA228">
        <f>AJ228</f>
        <v>10.35</v>
      </c>
      <c r="DB228">
        <v>0</v>
      </c>
    </row>
    <row r="229" spans="1:106" x14ac:dyDescent="0.2">
      <c r="A229">
        <f>ROW(Source!A193)</f>
        <v>193</v>
      </c>
      <c r="B229">
        <v>42559044</v>
      </c>
      <c r="C229">
        <v>42559832</v>
      </c>
      <c r="D229">
        <v>38739296</v>
      </c>
      <c r="E229">
        <v>1</v>
      </c>
      <c r="F229">
        <v>1</v>
      </c>
      <c r="G229">
        <v>1</v>
      </c>
      <c r="H229">
        <v>3</v>
      </c>
      <c r="I229" t="s">
        <v>138</v>
      </c>
      <c r="J229" t="s">
        <v>139</v>
      </c>
      <c r="K229" t="s">
        <v>140</v>
      </c>
      <c r="L229">
        <v>1339</v>
      </c>
      <c r="N229">
        <v>1007</v>
      </c>
      <c r="O229" t="s">
        <v>83</v>
      </c>
      <c r="P229" t="s">
        <v>83</v>
      </c>
      <c r="Q229">
        <v>1</v>
      </c>
      <c r="W229">
        <v>0</v>
      </c>
      <c r="X229">
        <v>298602793</v>
      </c>
      <c r="Y229">
        <v>0.1</v>
      </c>
      <c r="AA229">
        <v>3055.55</v>
      </c>
      <c r="AB229">
        <v>0</v>
      </c>
      <c r="AC229">
        <v>0</v>
      </c>
      <c r="AD229">
        <v>0</v>
      </c>
      <c r="AE229">
        <v>517.89</v>
      </c>
      <c r="AF229">
        <v>0</v>
      </c>
      <c r="AG229">
        <v>0</v>
      </c>
      <c r="AH229">
        <v>0</v>
      </c>
      <c r="AI229">
        <v>5.9</v>
      </c>
      <c r="AJ229">
        <v>1</v>
      </c>
      <c r="AK229">
        <v>1</v>
      </c>
      <c r="AL229">
        <v>1</v>
      </c>
      <c r="AN229">
        <v>0</v>
      </c>
      <c r="AO229">
        <v>1</v>
      </c>
      <c r="AP229">
        <v>1</v>
      </c>
      <c r="AQ229">
        <v>0</v>
      </c>
      <c r="AR229">
        <v>0</v>
      </c>
      <c r="AS229" t="s">
        <v>349</v>
      </c>
      <c r="AT229">
        <v>0.1</v>
      </c>
      <c r="AU229" t="s">
        <v>349</v>
      </c>
      <c r="AV229">
        <v>0</v>
      </c>
      <c r="AW229">
        <v>2</v>
      </c>
      <c r="AX229">
        <v>42559841</v>
      </c>
      <c r="AY229">
        <v>1</v>
      </c>
      <c r="AZ229">
        <v>0</v>
      </c>
      <c r="BA229">
        <v>222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CX229">
        <f>Y229*Source!I193</f>
        <v>3.3000000000000004E-3</v>
      </c>
      <c r="CY229">
        <f>AA229</f>
        <v>3055.55</v>
      </c>
      <c r="CZ229">
        <f>AE229</f>
        <v>517.89</v>
      </c>
      <c r="DA229">
        <f>AI229</f>
        <v>5.9</v>
      </c>
      <c r="DB229">
        <v>0</v>
      </c>
    </row>
    <row r="230" spans="1:106" x14ac:dyDescent="0.2">
      <c r="A230">
        <f>ROW(Source!A193)</f>
        <v>193</v>
      </c>
      <c r="B230">
        <v>42559044</v>
      </c>
      <c r="C230">
        <v>42559832</v>
      </c>
      <c r="D230">
        <v>38739299</v>
      </c>
      <c r="E230">
        <v>1</v>
      </c>
      <c r="F230">
        <v>1</v>
      </c>
      <c r="G230">
        <v>1</v>
      </c>
      <c r="H230">
        <v>3</v>
      </c>
      <c r="I230" t="s">
        <v>141</v>
      </c>
      <c r="J230" t="s">
        <v>142</v>
      </c>
      <c r="K230" t="s">
        <v>143</v>
      </c>
      <c r="L230">
        <v>1339</v>
      </c>
      <c r="N230">
        <v>1007</v>
      </c>
      <c r="O230" t="s">
        <v>83</v>
      </c>
      <c r="P230" t="s">
        <v>83</v>
      </c>
      <c r="Q230">
        <v>1</v>
      </c>
      <c r="W230">
        <v>0</v>
      </c>
      <c r="X230">
        <v>1506650496</v>
      </c>
      <c r="Y230">
        <v>4.3</v>
      </c>
      <c r="AA230">
        <v>2721.75</v>
      </c>
      <c r="AB230">
        <v>0</v>
      </c>
      <c r="AC230">
        <v>0</v>
      </c>
      <c r="AD230">
        <v>0</v>
      </c>
      <c r="AE230">
        <v>477.5</v>
      </c>
      <c r="AF230">
        <v>0</v>
      </c>
      <c r="AG230">
        <v>0</v>
      </c>
      <c r="AH230">
        <v>0</v>
      </c>
      <c r="AI230">
        <v>5.7</v>
      </c>
      <c r="AJ230">
        <v>1</v>
      </c>
      <c r="AK230">
        <v>1</v>
      </c>
      <c r="AL230">
        <v>1</v>
      </c>
      <c r="AN230">
        <v>0</v>
      </c>
      <c r="AO230">
        <v>1</v>
      </c>
      <c r="AP230">
        <v>1</v>
      </c>
      <c r="AQ230">
        <v>0</v>
      </c>
      <c r="AR230">
        <v>0</v>
      </c>
      <c r="AS230" t="s">
        <v>349</v>
      </c>
      <c r="AT230">
        <v>4.3</v>
      </c>
      <c r="AU230" t="s">
        <v>349</v>
      </c>
      <c r="AV230">
        <v>0</v>
      </c>
      <c r="AW230">
        <v>2</v>
      </c>
      <c r="AX230">
        <v>42559842</v>
      </c>
      <c r="AY230">
        <v>1</v>
      </c>
      <c r="AZ230">
        <v>0</v>
      </c>
      <c r="BA230">
        <v>223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CX230">
        <f>Y230*Source!I193</f>
        <v>0.1419</v>
      </c>
      <c r="CY230">
        <f>AA230</f>
        <v>2721.75</v>
      </c>
      <c r="CZ230">
        <f>AE230</f>
        <v>477.5</v>
      </c>
      <c r="DA230">
        <f>AI230</f>
        <v>5.7</v>
      </c>
      <c r="DB230">
        <v>0</v>
      </c>
    </row>
    <row r="231" spans="1:106" x14ac:dyDescent="0.2">
      <c r="A231">
        <f>ROW(Source!A194)</f>
        <v>194</v>
      </c>
      <c r="B231">
        <v>42559044</v>
      </c>
      <c r="C231">
        <v>42559843</v>
      </c>
      <c r="D231">
        <v>18407150</v>
      </c>
      <c r="E231">
        <v>1</v>
      </c>
      <c r="F231">
        <v>1</v>
      </c>
      <c r="G231">
        <v>1</v>
      </c>
      <c r="H231">
        <v>1</v>
      </c>
      <c r="I231" t="s">
        <v>144</v>
      </c>
      <c r="J231" t="s">
        <v>349</v>
      </c>
      <c r="K231" t="s">
        <v>145</v>
      </c>
      <c r="L231">
        <v>1369</v>
      </c>
      <c r="N231">
        <v>1013</v>
      </c>
      <c r="O231" t="s">
        <v>29</v>
      </c>
      <c r="P231" t="s">
        <v>29</v>
      </c>
      <c r="Q231">
        <v>1</v>
      </c>
      <c r="W231">
        <v>0</v>
      </c>
      <c r="X231">
        <v>-931037793</v>
      </c>
      <c r="Y231">
        <v>33.533999999999999</v>
      </c>
      <c r="AA231">
        <v>0</v>
      </c>
      <c r="AB231">
        <v>0</v>
      </c>
      <c r="AC231">
        <v>0</v>
      </c>
      <c r="AD231">
        <v>8.5299999999999994</v>
      </c>
      <c r="AE231">
        <v>0</v>
      </c>
      <c r="AF231">
        <v>0</v>
      </c>
      <c r="AG231">
        <v>0</v>
      </c>
      <c r="AH231">
        <v>8.5299999999999994</v>
      </c>
      <c r="AI231">
        <v>1</v>
      </c>
      <c r="AJ231">
        <v>1</v>
      </c>
      <c r="AK231">
        <v>1</v>
      </c>
      <c r="AL231">
        <v>1</v>
      </c>
      <c r="AN231">
        <v>0</v>
      </c>
      <c r="AO231">
        <v>1</v>
      </c>
      <c r="AP231">
        <v>1</v>
      </c>
      <c r="AQ231">
        <v>0</v>
      </c>
      <c r="AR231">
        <v>0</v>
      </c>
      <c r="AS231" t="s">
        <v>349</v>
      </c>
      <c r="AT231">
        <v>24.3</v>
      </c>
      <c r="AU231" t="s">
        <v>401</v>
      </c>
      <c r="AV231">
        <v>1</v>
      </c>
      <c r="AW231">
        <v>2</v>
      </c>
      <c r="AX231">
        <v>42559853</v>
      </c>
      <c r="AY231">
        <v>1</v>
      </c>
      <c r="AZ231">
        <v>0</v>
      </c>
      <c r="BA231">
        <v>224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CX231">
        <f>Y231*Source!I194</f>
        <v>1.3078259999999999</v>
      </c>
      <c r="CY231">
        <f>AD231</f>
        <v>8.5299999999999994</v>
      </c>
      <c r="CZ231">
        <f>AH231</f>
        <v>8.5299999999999994</v>
      </c>
      <c r="DA231">
        <f>AL231</f>
        <v>1</v>
      </c>
      <c r="DB231">
        <v>0</v>
      </c>
    </row>
    <row r="232" spans="1:106" x14ac:dyDescent="0.2">
      <c r="A232">
        <f>ROW(Source!A194)</f>
        <v>194</v>
      </c>
      <c r="B232">
        <v>42559044</v>
      </c>
      <c r="C232">
        <v>42559843</v>
      </c>
      <c r="D232">
        <v>121548</v>
      </c>
      <c r="E232">
        <v>1</v>
      </c>
      <c r="F232">
        <v>1</v>
      </c>
      <c r="G232">
        <v>1</v>
      </c>
      <c r="H232">
        <v>1</v>
      </c>
      <c r="I232" t="s">
        <v>374</v>
      </c>
      <c r="J232" t="s">
        <v>349</v>
      </c>
      <c r="K232" t="s">
        <v>30</v>
      </c>
      <c r="L232">
        <v>608254</v>
      </c>
      <c r="N232">
        <v>1013</v>
      </c>
      <c r="O232" t="s">
        <v>31</v>
      </c>
      <c r="P232" t="s">
        <v>31</v>
      </c>
      <c r="Q232">
        <v>1</v>
      </c>
      <c r="W232">
        <v>0</v>
      </c>
      <c r="X232">
        <v>-185737400</v>
      </c>
      <c r="Y232">
        <v>0.26999999999999996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1</v>
      </c>
      <c r="AJ232">
        <v>1</v>
      </c>
      <c r="AK232">
        <v>1</v>
      </c>
      <c r="AL232">
        <v>1</v>
      </c>
      <c r="AN232">
        <v>0</v>
      </c>
      <c r="AO232">
        <v>1</v>
      </c>
      <c r="AP232">
        <v>1</v>
      </c>
      <c r="AQ232">
        <v>0</v>
      </c>
      <c r="AR232">
        <v>0</v>
      </c>
      <c r="AS232" t="s">
        <v>349</v>
      </c>
      <c r="AT232">
        <v>0.18</v>
      </c>
      <c r="AU232" t="s">
        <v>400</v>
      </c>
      <c r="AV232">
        <v>2</v>
      </c>
      <c r="AW232">
        <v>2</v>
      </c>
      <c r="AX232">
        <v>42559854</v>
      </c>
      <c r="AY232">
        <v>1</v>
      </c>
      <c r="AZ232">
        <v>0</v>
      </c>
      <c r="BA232">
        <v>225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CX232">
        <f>Y232*Source!I194</f>
        <v>1.0529999999999998E-2</v>
      </c>
      <c r="CY232">
        <f>AD232</f>
        <v>0</v>
      </c>
      <c r="CZ232">
        <f>AH232</f>
        <v>0</v>
      </c>
      <c r="DA232">
        <f>AL232</f>
        <v>1</v>
      </c>
      <c r="DB232">
        <v>0</v>
      </c>
    </row>
    <row r="233" spans="1:106" x14ac:dyDescent="0.2">
      <c r="A233">
        <f>ROW(Source!A194)</f>
        <v>194</v>
      </c>
      <c r="B233">
        <v>42559044</v>
      </c>
      <c r="C233">
        <v>42559843</v>
      </c>
      <c r="D233">
        <v>38766351</v>
      </c>
      <c r="E233">
        <v>1</v>
      </c>
      <c r="F233">
        <v>1</v>
      </c>
      <c r="G233">
        <v>1</v>
      </c>
      <c r="H233">
        <v>2</v>
      </c>
      <c r="I233" t="s">
        <v>99</v>
      </c>
      <c r="J233" t="s">
        <v>282</v>
      </c>
      <c r="K233" t="s">
        <v>101</v>
      </c>
      <c r="L233">
        <v>1368</v>
      </c>
      <c r="N233">
        <v>1011</v>
      </c>
      <c r="O233" t="s">
        <v>35</v>
      </c>
      <c r="P233" t="s">
        <v>35</v>
      </c>
      <c r="Q233">
        <v>1</v>
      </c>
      <c r="W233">
        <v>0</v>
      </c>
      <c r="X233">
        <v>-1117034689</v>
      </c>
      <c r="Y233">
        <v>0.26999999999999996</v>
      </c>
      <c r="AA233">
        <v>0</v>
      </c>
      <c r="AB233">
        <v>712.8</v>
      </c>
      <c r="AC233">
        <v>320.08999999999997</v>
      </c>
      <c r="AD233">
        <v>0</v>
      </c>
      <c r="AE233">
        <v>0</v>
      </c>
      <c r="AF233">
        <v>86.4</v>
      </c>
      <c r="AG233">
        <v>13.5</v>
      </c>
      <c r="AH233">
        <v>0</v>
      </c>
      <c r="AI233">
        <v>1</v>
      </c>
      <c r="AJ233">
        <v>8.25</v>
      </c>
      <c r="AK233">
        <v>23.71</v>
      </c>
      <c r="AL233">
        <v>1</v>
      </c>
      <c r="AN233">
        <v>0</v>
      </c>
      <c r="AO233">
        <v>1</v>
      </c>
      <c r="AP233">
        <v>1</v>
      </c>
      <c r="AQ233">
        <v>0</v>
      </c>
      <c r="AR233">
        <v>0</v>
      </c>
      <c r="AS233" t="s">
        <v>349</v>
      </c>
      <c r="AT233">
        <v>0.18</v>
      </c>
      <c r="AU233" t="s">
        <v>400</v>
      </c>
      <c r="AV233">
        <v>0</v>
      </c>
      <c r="AW233">
        <v>2</v>
      </c>
      <c r="AX233">
        <v>42559855</v>
      </c>
      <c r="AY233">
        <v>1</v>
      </c>
      <c r="AZ233">
        <v>0</v>
      </c>
      <c r="BA233">
        <v>226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CX233">
        <f>Y233*Source!I194</f>
        <v>1.0529999999999998E-2</v>
      </c>
      <c r="CY233">
        <f>AB233</f>
        <v>712.8</v>
      </c>
      <c r="CZ233">
        <f>AF233</f>
        <v>86.4</v>
      </c>
      <c r="DA233">
        <f>AJ233</f>
        <v>8.25</v>
      </c>
      <c r="DB233">
        <v>0</v>
      </c>
    </row>
    <row r="234" spans="1:106" x14ac:dyDescent="0.2">
      <c r="A234">
        <f>ROW(Source!A194)</f>
        <v>194</v>
      </c>
      <c r="B234">
        <v>42559044</v>
      </c>
      <c r="C234">
        <v>42559843</v>
      </c>
      <c r="D234">
        <v>38768996</v>
      </c>
      <c r="E234">
        <v>1</v>
      </c>
      <c r="F234">
        <v>1</v>
      </c>
      <c r="G234">
        <v>1</v>
      </c>
      <c r="H234">
        <v>2</v>
      </c>
      <c r="I234" t="s">
        <v>42</v>
      </c>
      <c r="J234" t="s">
        <v>69</v>
      </c>
      <c r="K234" t="s">
        <v>44</v>
      </c>
      <c r="L234">
        <v>1368</v>
      </c>
      <c r="N234">
        <v>1011</v>
      </c>
      <c r="O234" t="s">
        <v>35</v>
      </c>
      <c r="P234" t="s">
        <v>35</v>
      </c>
      <c r="Q234">
        <v>1</v>
      </c>
      <c r="W234">
        <v>0</v>
      </c>
      <c r="X234">
        <v>458544584</v>
      </c>
      <c r="Y234">
        <v>0.375</v>
      </c>
      <c r="AA234">
        <v>0</v>
      </c>
      <c r="AB234">
        <v>740.07</v>
      </c>
      <c r="AC234">
        <v>275.04000000000002</v>
      </c>
      <c r="AD234">
        <v>0</v>
      </c>
      <c r="AE234">
        <v>0</v>
      </c>
      <c r="AF234">
        <v>87.17</v>
      </c>
      <c r="AG234">
        <v>11.6</v>
      </c>
      <c r="AH234">
        <v>0</v>
      </c>
      <c r="AI234">
        <v>1</v>
      </c>
      <c r="AJ234">
        <v>8.49</v>
      </c>
      <c r="AK234">
        <v>23.71</v>
      </c>
      <c r="AL234">
        <v>1</v>
      </c>
      <c r="AN234">
        <v>0</v>
      </c>
      <c r="AO234">
        <v>1</v>
      </c>
      <c r="AP234">
        <v>1</v>
      </c>
      <c r="AQ234">
        <v>0</v>
      </c>
      <c r="AR234">
        <v>0</v>
      </c>
      <c r="AS234" t="s">
        <v>349</v>
      </c>
      <c r="AT234">
        <v>0.25</v>
      </c>
      <c r="AU234" t="s">
        <v>400</v>
      </c>
      <c r="AV234">
        <v>0</v>
      </c>
      <c r="AW234">
        <v>2</v>
      </c>
      <c r="AX234">
        <v>42559856</v>
      </c>
      <c r="AY234">
        <v>1</v>
      </c>
      <c r="AZ234">
        <v>0</v>
      </c>
      <c r="BA234">
        <v>227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CX234">
        <f>Y234*Source!I194</f>
        <v>1.4624999999999999E-2</v>
      </c>
      <c r="CY234">
        <f>AB234</f>
        <v>740.07</v>
      </c>
      <c r="CZ234">
        <f>AF234</f>
        <v>87.17</v>
      </c>
      <c r="DA234">
        <f>AJ234</f>
        <v>8.49</v>
      </c>
      <c r="DB234">
        <v>0</v>
      </c>
    </row>
    <row r="235" spans="1:106" x14ac:dyDescent="0.2">
      <c r="A235">
        <f>ROW(Source!A194)</f>
        <v>194</v>
      </c>
      <c r="B235">
        <v>42559044</v>
      </c>
      <c r="C235">
        <v>42559843</v>
      </c>
      <c r="D235">
        <v>38701931</v>
      </c>
      <c r="E235">
        <v>1</v>
      </c>
      <c r="F235">
        <v>1</v>
      </c>
      <c r="G235">
        <v>1</v>
      </c>
      <c r="H235">
        <v>3</v>
      </c>
      <c r="I235" t="s">
        <v>283</v>
      </c>
      <c r="J235" t="s">
        <v>284</v>
      </c>
      <c r="K235" t="s">
        <v>285</v>
      </c>
      <c r="L235">
        <v>1348</v>
      </c>
      <c r="N235">
        <v>1009</v>
      </c>
      <c r="O235" t="s">
        <v>594</v>
      </c>
      <c r="P235" t="s">
        <v>594</v>
      </c>
      <c r="Q235">
        <v>1000</v>
      </c>
      <c r="W235">
        <v>0</v>
      </c>
      <c r="X235">
        <v>1799968234</v>
      </c>
      <c r="Y235">
        <v>3.5999999999999997E-2</v>
      </c>
      <c r="AA235">
        <v>69386.52</v>
      </c>
      <c r="AB235">
        <v>0</v>
      </c>
      <c r="AC235">
        <v>0</v>
      </c>
      <c r="AD235">
        <v>0</v>
      </c>
      <c r="AE235">
        <v>7684</v>
      </c>
      <c r="AF235">
        <v>0</v>
      </c>
      <c r="AG235">
        <v>0</v>
      </c>
      <c r="AH235">
        <v>0</v>
      </c>
      <c r="AI235">
        <v>9.0299999999999994</v>
      </c>
      <c r="AJ235">
        <v>1</v>
      </c>
      <c r="AK235">
        <v>1</v>
      </c>
      <c r="AL235">
        <v>1</v>
      </c>
      <c r="AN235">
        <v>0</v>
      </c>
      <c r="AO235">
        <v>1</v>
      </c>
      <c r="AP235">
        <v>1</v>
      </c>
      <c r="AQ235">
        <v>0</v>
      </c>
      <c r="AR235">
        <v>0</v>
      </c>
      <c r="AS235" t="s">
        <v>349</v>
      </c>
      <c r="AT235">
        <v>3.5999999999999997E-2</v>
      </c>
      <c r="AU235" t="s">
        <v>349</v>
      </c>
      <c r="AV235">
        <v>0</v>
      </c>
      <c r="AW235">
        <v>2</v>
      </c>
      <c r="AX235">
        <v>42559857</v>
      </c>
      <c r="AY235">
        <v>1</v>
      </c>
      <c r="AZ235">
        <v>0</v>
      </c>
      <c r="BA235">
        <v>228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CX235">
        <f>Y235*Source!I194</f>
        <v>1.4039999999999999E-3</v>
      </c>
      <c r="CY235">
        <f>AA235</f>
        <v>69386.52</v>
      </c>
      <c r="CZ235">
        <f>AE235</f>
        <v>7684</v>
      </c>
      <c r="DA235">
        <f>AI235</f>
        <v>9.0299999999999994</v>
      </c>
      <c r="DB235">
        <v>0</v>
      </c>
    </row>
    <row r="236" spans="1:106" x14ac:dyDescent="0.2">
      <c r="A236">
        <f>ROW(Source!A194)</f>
        <v>194</v>
      </c>
      <c r="B236">
        <v>42559044</v>
      </c>
      <c r="C236">
        <v>42559843</v>
      </c>
      <c r="D236">
        <v>38702028</v>
      </c>
      <c r="E236">
        <v>1</v>
      </c>
      <c r="F236">
        <v>1</v>
      </c>
      <c r="G236">
        <v>1</v>
      </c>
      <c r="H236">
        <v>3</v>
      </c>
      <c r="I236" t="s">
        <v>286</v>
      </c>
      <c r="J236" t="s">
        <v>287</v>
      </c>
      <c r="K236" t="s">
        <v>288</v>
      </c>
      <c r="L236">
        <v>1354</v>
      </c>
      <c r="N236">
        <v>1010</v>
      </c>
      <c r="O236" t="s">
        <v>540</v>
      </c>
      <c r="P236" t="s">
        <v>540</v>
      </c>
      <c r="Q236">
        <v>1</v>
      </c>
      <c r="W236">
        <v>0</v>
      </c>
      <c r="X236">
        <v>-1249715833</v>
      </c>
      <c r="Y236">
        <v>1</v>
      </c>
      <c r="AA236">
        <v>10.87</v>
      </c>
      <c r="AB236">
        <v>0</v>
      </c>
      <c r="AC236">
        <v>0</v>
      </c>
      <c r="AD236">
        <v>0</v>
      </c>
      <c r="AE236">
        <v>4.51</v>
      </c>
      <c r="AF236">
        <v>0</v>
      </c>
      <c r="AG236">
        <v>0</v>
      </c>
      <c r="AH236">
        <v>0</v>
      </c>
      <c r="AI236">
        <v>2.41</v>
      </c>
      <c r="AJ236">
        <v>1</v>
      </c>
      <c r="AK236">
        <v>1</v>
      </c>
      <c r="AL236">
        <v>1</v>
      </c>
      <c r="AN236">
        <v>0</v>
      </c>
      <c r="AO236">
        <v>1</v>
      </c>
      <c r="AP236">
        <v>1</v>
      </c>
      <c r="AQ236">
        <v>0</v>
      </c>
      <c r="AR236">
        <v>0</v>
      </c>
      <c r="AS236" t="s">
        <v>349</v>
      </c>
      <c r="AT236">
        <v>1</v>
      </c>
      <c r="AU236" t="s">
        <v>349</v>
      </c>
      <c r="AV236">
        <v>0</v>
      </c>
      <c r="AW236">
        <v>2</v>
      </c>
      <c r="AX236">
        <v>42559858</v>
      </c>
      <c r="AY236">
        <v>1</v>
      </c>
      <c r="AZ236">
        <v>0</v>
      </c>
      <c r="BA236">
        <v>229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CX236">
        <f>Y236*Source!I194</f>
        <v>3.9E-2</v>
      </c>
      <c r="CY236">
        <f>AA236</f>
        <v>10.87</v>
      </c>
      <c r="CZ236">
        <f>AE236</f>
        <v>4.51</v>
      </c>
      <c r="DA236">
        <f>AI236</f>
        <v>2.41</v>
      </c>
      <c r="DB236">
        <v>0</v>
      </c>
    </row>
    <row r="237" spans="1:106" x14ac:dyDescent="0.2">
      <c r="A237">
        <f>ROW(Source!A194)</f>
        <v>194</v>
      </c>
      <c r="B237">
        <v>42559044</v>
      </c>
      <c r="C237">
        <v>42559843</v>
      </c>
      <c r="D237">
        <v>38704655</v>
      </c>
      <c r="E237">
        <v>1</v>
      </c>
      <c r="F237">
        <v>1</v>
      </c>
      <c r="G237">
        <v>1</v>
      </c>
      <c r="H237">
        <v>3</v>
      </c>
      <c r="I237" t="s">
        <v>73</v>
      </c>
      <c r="J237" t="s">
        <v>74</v>
      </c>
      <c r="K237" t="s">
        <v>75</v>
      </c>
      <c r="L237">
        <v>1348</v>
      </c>
      <c r="N237">
        <v>1009</v>
      </c>
      <c r="O237" t="s">
        <v>594</v>
      </c>
      <c r="P237" t="s">
        <v>594</v>
      </c>
      <c r="Q237">
        <v>1000</v>
      </c>
      <c r="W237">
        <v>0</v>
      </c>
      <c r="X237">
        <v>2107721515</v>
      </c>
      <c r="Y237">
        <v>1.5E-3</v>
      </c>
      <c r="AA237">
        <v>83515.5</v>
      </c>
      <c r="AB237">
        <v>0</v>
      </c>
      <c r="AC237">
        <v>0</v>
      </c>
      <c r="AD237">
        <v>0</v>
      </c>
      <c r="AE237">
        <v>20775</v>
      </c>
      <c r="AF237">
        <v>0</v>
      </c>
      <c r="AG237">
        <v>0</v>
      </c>
      <c r="AH237">
        <v>0</v>
      </c>
      <c r="AI237">
        <v>4.0199999999999996</v>
      </c>
      <c r="AJ237">
        <v>1</v>
      </c>
      <c r="AK237">
        <v>1</v>
      </c>
      <c r="AL237">
        <v>1</v>
      </c>
      <c r="AN237">
        <v>0</v>
      </c>
      <c r="AO237">
        <v>1</v>
      </c>
      <c r="AP237">
        <v>1</v>
      </c>
      <c r="AQ237">
        <v>0</v>
      </c>
      <c r="AR237">
        <v>0</v>
      </c>
      <c r="AS237" t="s">
        <v>349</v>
      </c>
      <c r="AT237">
        <v>1.5E-3</v>
      </c>
      <c r="AU237" t="s">
        <v>349</v>
      </c>
      <c r="AV237">
        <v>0</v>
      </c>
      <c r="AW237">
        <v>2</v>
      </c>
      <c r="AX237">
        <v>42559859</v>
      </c>
      <c r="AY237">
        <v>1</v>
      </c>
      <c r="AZ237">
        <v>0</v>
      </c>
      <c r="BA237">
        <v>230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CX237">
        <f>Y237*Source!I194</f>
        <v>5.8499999999999999E-5</v>
      </c>
      <c r="CY237">
        <f>AA237</f>
        <v>83515.5</v>
      </c>
      <c r="CZ237">
        <f>AE237</f>
        <v>20775</v>
      </c>
      <c r="DA237">
        <f>AI237</f>
        <v>4.0199999999999996</v>
      </c>
      <c r="DB237">
        <v>0</v>
      </c>
    </row>
    <row r="238" spans="1:106" x14ac:dyDescent="0.2">
      <c r="A238">
        <f>ROW(Source!A194)</f>
        <v>194</v>
      </c>
      <c r="B238">
        <v>42559044</v>
      </c>
      <c r="C238">
        <v>42559843</v>
      </c>
      <c r="D238">
        <v>38706445</v>
      </c>
      <c r="E238">
        <v>1</v>
      </c>
      <c r="F238">
        <v>1</v>
      </c>
      <c r="G238">
        <v>1</v>
      </c>
      <c r="H238">
        <v>3</v>
      </c>
      <c r="I238" t="s">
        <v>289</v>
      </c>
      <c r="J238" t="s">
        <v>290</v>
      </c>
      <c r="K238" t="s">
        <v>291</v>
      </c>
      <c r="L238">
        <v>1327</v>
      </c>
      <c r="N238">
        <v>1005</v>
      </c>
      <c r="O238" t="s">
        <v>408</v>
      </c>
      <c r="P238" t="s">
        <v>408</v>
      </c>
      <c r="Q238">
        <v>1</v>
      </c>
      <c r="W238">
        <v>0</v>
      </c>
      <c r="X238">
        <v>-867010032</v>
      </c>
      <c r="Y238">
        <v>78</v>
      </c>
      <c r="AA238">
        <v>178.82</v>
      </c>
      <c r="AB238">
        <v>0</v>
      </c>
      <c r="AC238">
        <v>0</v>
      </c>
      <c r="AD238">
        <v>0</v>
      </c>
      <c r="AE238">
        <v>25.15</v>
      </c>
      <c r="AF238">
        <v>0</v>
      </c>
      <c r="AG238">
        <v>0</v>
      </c>
      <c r="AH238">
        <v>0</v>
      </c>
      <c r="AI238">
        <v>7.11</v>
      </c>
      <c r="AJ238">
        <v>1</v>
      </c>
      <c r="AK238">
        <v>1</v>
      </c>
      <c r="AL238">
        <v>1</v>
      </c>
      <c r="AN238">
        <v>0</v>
      </c>
      <c r="AO238">
        <v>1</v>
      </c>
      <c r="AP238">
        <v>1</v>
      </c>
      <c r="AQ238">
        <v>0</v>
      </c>
      <c r="AR238">
        <v>0</v>
      </c>
      <c r="AS238" t="s">
        <v>349</v>
      </c>
      <c r="AT238">
        <v>78</v>
      </c>
      <c r="AU238" t="s">
        <v>349</v>
      </c>
      <c r="AV238">
        <v>0</v>
      </c>
      <c r="AW238">
        <v>2</v>
      </c>
      <c r="AX238">
        <v>42559860</v>
      </c>
      <c r="AY238">
        <v>1</v>
      </c>
      <c r="AZ238">
        <v>0</v>
      </c>
      <c r="BA238">
        <v>231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CX238">
        <f>Y238*Source!I194</f>
        <v>3.0419999999999998</v>
      </c>
      <c r="CY238">
        <f>AA238</f>
        <v>178.82</v>
      </c>
      <c r="CZ238">
        <f>AE238</f>
        <v>25.15</v>
      </c>
      <c r="DA238">
        <f>AI238</f>
        <v>7.11</v>
      </c>
      <c r="DB238">
        <v>0</v>
      </c>
    </row>
    <row r="239" spans="1:106" x14ac:dyDescent="0.2">
      <c r="A239">
        <f>ROW(Source!A194)</f>
        <v>194</v>
      </c>
      <c r="B239">
        <v>42559044</v>
      </c>
      <c r="C239">
        <v>42559843</v>
      </c>
      <c r="D239">
        <v>38701883</v>
      </c>
      <c r="E239">
        <v>1</v>
      </c>
      <c r="F239">
        <v>1</v>
      </c>
      <c r="G239">
        <v>1</v>
      </c>
      <c r="H239">
        <v>3</v>
      </c>
      <c r="I239" t="s">
        <v>59</v>
      </c>
      <c r="J239" t="s">
        <v>79</v>
      </c>
      <c r="K239" t="s">
        <v>61</v>
      </c>
      <c r="L239">
        <v>1346</v>
      </c>
      <c r="N239">
        <v>1009</v>
      </c>
      <c r="O239" t="s">
        <v>62</v>
      </c>
      <c r="P239" t="s">
        <v>62</v>
      </c>
      <c r="Q239">
        <v>1</v>
      </c>
      <c r="W239">
        <v>0</v>
      </c>
      <c r="X239">
        <v>-1570619850</v>
      </c>
      <c r="Y239">
        <v>0.2</v>
      </c>
      <c r="AA239">
        <v>45.27</v>
      </c>
      <c r="AB239">
        <v>0</v>
      </c>
      <c r="AC239">
        <v>0</v>
      </c>
      <c r="AD239">
        <v>0</v>
      </c>
      <c r="AE239">
        <v>1.81</v>
      </c>
      <c r="AF239">
        <v>0</v>
      </c>
      <c r="AG239">
        <v>0</v>
      </c>
      <c r="AH239">
        <v>0</v>
      </c>
      <c r="AI239">
        <v>25.01</v>
      </c>
      <c r="AJ239">
        <v>1</v>
      </c>
      <c r="AK239">
        <v>1</v>
      </c>
      <c r="AL239">
        <v>1</v>
      </c>
      <c r="AN239">
        <v>0</v>
      </c>
      <c r="AO239">
        <v>1</v>
      </c>
      <c r="AP239">
        <v>1</v>
      </c>
      <c r="AQ239">
        <v>0</v>
      </c>
      <c r="AR239">
        <v>0</v>
      </c>
      <c r="AS239" t="s">
        <v>349</v>
      </c>
      <c r="AT239">
        <v>0.2</v>
      </c>
      <c r="AU239" t="s">
        <v>349</v>
      </c>
      <c r="AV239">
        <v>0</v>
      </c>
      <c r="AW239">
        <v>2</v>
      </c>
      <c r="AX239">
        <v>42559861</v>
      </c>
      <c r="AY239">
        <v>1</v>
      </c>
      <c r="AZ239">
        <v>0</v>
      </c>
      <c r="BA239">
        <v>232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CX239">
        <f>Y239*Source!I194</f>
        <v>7.8000000000000005E-3</v>
      </c>
      <c r="CY239">
        <f>AA239</f>
        <v>45.27</v>
      </c>
      <c r="CZ239">
        <f>AE239</f>
        <v>1.81</v>
      </c>
      <c r="DA239">
        <f>AI239</f>
        <v>25.01</v>
      </c>
      <c r="DB239">
        <v>0</v>
      </c>
    </row>
    <row r="240" spans="1:106" x14ac:dyDescent="0.2">
      <c r="A240">
        <f>ROW(Source!A195)</f>
        <v>195</v>
      </c>
      <c r="B240">
        <v>42559044</v>
      </c>
      <c r="C240">
        <v>42559862</v>
      </c>
      <c r="D240">
        <v>18409661</v>
      </c>
      <c r="E240">
        <v>1</v>
      </c>
      <c r="F240">
        <v>1</v>
      </c>
      <c r="G240">
        <v>1</v>
      </c>
      <c r="H240">
        <v>1</v>
      </c>
      <c r="I240" t="s">
        <v>177</v>
      </c>
      <c r="J240" t="s">
        <v>349</v>
      </c>
      <c r="K240" t="s">
        <v>178</v>
      </c>
      <c r="L240">
        <v>1369</v>
      </c>
      <c r="N240">
        <v>1013</v>
      </c>
      <c r="O240" t="s">
        <v>29</v>
      </c>
      <c r="P240" t="s">
        <v>29</v>
      </c>
      <c r="Q240">
        <v>1</v>
      </c>
      <c r="W240">
        <v>0</v>
      </c>
      <c r="X240">
        <v>1989723076</v>
      </c>
      <c r="Y240">
        <v>102.7</v>
      </c>
      <c r="AA240">
        <v>0</v>
      </c>
      <c r="AB240">
        <v>0</v>
      </c>
      <c r="AC240">
        <v>0</v>
      </c>
      <c r="AD240">
        <v>8.64</v>
      </c>
      <c r="AE240">
        <v>0</v>
      </c>
      <c r="AF240">
        <v>0</v>
      </c>
      <c r="AG240">
        <v>0</v>
      </c>
      <c r="AH240">
        <v>8.64</v>
      </c>
      <c r="AI240">
        <v>1</v>
      </c>
      <c r="AJ240">
        <v>1</v>
      </c>
      <c r="AK240">
        <v>1</v>
      </c>
      <c r="AL240">
        <v>1</v>
      </c>
      <c r="AN240">
        <v>0</v>
      </c>
      <c r="AO240">
        <v>1</v>
      </c>
      <c r="AP240">
        <v>0</v>
      </c>
      <c r="AQ240">
        <v>0</v>
      </c>
      <c r="AR240">
        <v>0</v>
      </c>
      <c r="AS240" t="s">
        <v>349</v>
      </c>
      <c r="AT240">
        <v>102.7</v>
      </c>
      <c r="AU240" t="s">
        <v>349</v>
      </c>
      <c r="AV240">
        <v>1</v>
      </c>
      <c r="AW240">
        <v>2</v>
      </c>
      <c r="AX240">
        <v>42559873</v>
      </c>
      <c r="AY240">
        <v>1</v>
      </c>
      <c r="AZ240">
        <v>0</v>
      </c>
      <c r="BA240">
        <v>233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CX240">
        <f>Y240*Source!I195</f>
        <v>12.940200000000001</v>
      </c>
      <c r="CY240">
        <f>AD240</f>
        <v>8.64</v>
      </c>
      <c r="CZ240">
        <f>AH240</f>
        <v>8.64</v>
      </c>
      <c r="DA240">
        <f>AL240</f>
        <v>1</v>
      </c>
      <c r="DB240">
        <v>0</v>
      </c>
    </row>
    <row r="241" spans="1:106" x14ac:dyDescent="0.2">
      <c r="A241">
        <f>ROW(Source!A195)</f>
        <v>195</v>
      </c>
      <c r="B241">
        <v>42559044</v>
      </c>
      <c r="C241">
        <v>42559862</v>
      </c>
      <c r="D241">
        <v>121548</v>
      </c>
      <c r="E241">
        <v>1</v>
      </c>
      <c r="F241">
        <v>1</v>
      </c>
      <c r="G241">
        <v>1</v>
      </c>
      <c r="H241">
        <v>1</v>
      </c>
      <c r="I241" t="s">
        <v>374</v>
      </c>
      <c r="J241" t="s">
        <v>349</v>
      </c>
      <c r="K241" t="s">
        <v>30</v>
      </c>
      <c r="L241">
        <v>608254</v>
      </c>
      <c r="N241">
        <v>1013</v>
      </c>
      <c r="O241" t="s">
        <v>31</v>
      </c>
      <c r="P241" t="s">
        <v>31</v>
      </c>
      <c r="Q241">
        <v>1</v>
      </c>
      <c r="W241">
        <v>0</v>
      </c>
      <c r="X241">
        <v>-185737400</v>
      </c>
      <c r="Y241">
        <v>0.1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1</v>
      </c>
      <c r="AJ241">
        <v>1</v>
      </c>
      <c r="AK241">
        <v>1</v>
      </c>
      <c r="AL241">
        <v>1</v>
      </c>
      <c r="AN241">
        <v>0</v>
      </c>
      <c r="AO241">
        <v>1</v>
      </c>
      <c r="AP241">
        <v>0</v>
      </c>
      <c r="AQ241">
        <v>0</v>
      </c>
      <c r="AR241">
        <v>0</v>
      </c>
      <c r="AS241" t="s">
        <v>349</v>
      </c>
      <c r="AT241">
        <v>0.1</v>
      </c>
      <c r="AU241" t="s">
        <v>349</v>
      </c>
      <c r="AV241">
        <v>2</v>
      </c>
      <c r="AW241">
        <v>2</v>
      </c>
      <c r="AX241">
        <v>42559874</v>
      </c>
      <c r="AY241">
        <v>1</v>
      </c>
      <c r="AZ241">
        <v>0</v>
      </c>
      <c r="BA241">
        <v>234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CX241">
        <f>Y241*Source!I195</f>
        <v>1.26E-2</v>
      </c>
      <c r="CY241">
        <f>AD241</f>
        <v>0</v>
      </c>
      <c r="CZ241">
        <f>AH241</f>
        <v>0</v>
      </c>
      <c r="DA241">
        <f>AL241</f>
        <v>1</v>
      </c>
      <c r="DB241">
        <v>0</v>
      </c>
    </row>
    <row r="242" spans="1:106" x14ac:dyDescent="0.2">
      <c r="A242">
        <f>ROW(Source!A195)</f>
        <v>195</v>
      </c>
      <c r="B242">
        <v>42559044</v>
      </c>
      <c r="C242">
        <v>42559862</v>
      </c>
      <c r="D242">
        <v>38766639</v>
      </c>
      <c r="E242">
        <v>1</v>
      </c>
      <c r="F242">
        <v>1</v>
      </c>
      <c r="G242">
        <v>1</v>
      </c>
      <c r="H242">
        <v>2</v>
      </c>
      <c r="I242" t="s">
        <v>53</v>
      </c>
      <c r="J242" t="s">
        <v>68</v>
      </c>
      <c r="K242" t="s">
        <v>55</v>
      </c>
      <c r="L242">
        <v>1368</v>
      </c>
      <c r="N242">
        <v>1011</v>
      </c>
      <c r="O242" t="s">
        <v>35</v>
      </c>
      <c r="P242" t="s">
        <v>35</v>
      </c>
      <c r="Q242">
        <v>1</v>
      </c>
      <c r="W242">
        <v>0</v>
      </c>
      <c r="X242">
        <v>-1302720870</v>
      </c>
      <c r="Y242">
        <v>0.1</v>
      </c>
      <c r="AA242">
        <v>0</v>
      </c>
      <c r="AB242">
        <v>323.54000000000002</v>
      </c>
      <c r="AC242">
        <v>320.08999999999997</v>
      </c>
      <c r="AD242">
        <v>0</v>
      </c>
      <c r="AE242">
        <v>0</v>
      </c>
      <c r="AF242">
        <v>31.26</v>
      </c>
      <c r="AG242">
        <v>13.5</v>
      </c>
      <c r="AH242">
        <v>0</v>
      </c>
      <c r="AI242">
        <v>1</v>
      </c>
      <c r="AJ242">
        <v>10.35</v>
      </c>
      <c r="AK242">
        <v>23.71</v>
      </c>
      <c r="AL242">
        <v>1</v>
      </c>
      <c r="AN242">
        <v>0</v>
      </c>
      <c r="AO242">
        <v>1</v>
      </c>
      <c r="AP242">
        <v>0</v>
      </c>
      <c r="AQ242">
        <v>0</v>
      </c>
      <c r="AR242">
        <v>0</v>
      </c>
      <c r="AS242" t="s">
        <v>349</v>
      </c>
      <c r="AT242">
        <v>0.1</v>
      </c>
      <c r="AU242" t="s">
        <v>349</v>
      </c>
      <c r="AV242">
        <v>0</v>
      </c>
      <c r="AW242">
        <v>2</v>
      </c>
      <c r="AX242">
        <v>42559875</v>
      </c>
      <c r="AY242">
        <v>1</v>
      </c>
      <c r="AZ242">
        <v>0</v>
      </c>
      <c r="BA242">
        <v>235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CX242">
        <f>Y242*Source!I195</f>
        <v>1.26E-2</v>
      </c>
      <c r="CY242">
        <f>AB242</f>
        <v>323.54000000000002</v>
      </c>
      <c r="CZ242">
        <f>AF242</f>
        <v>31.26</v>
      </c>
      <c r="DA242">
        <f>AJ242</f>
        <v>10.35</v>
      </c>
      <c r="DB242">
        <v>0</v>
      </c>
    </row>
    <row r="243" spans="1:106" x14ac:dyDescent="0.2">
      <c r="A243">
        <f>ROW(Source!A195)</f>
        <v>195</v>
      </c>
      <c r="B243">
        <v>42559044</v>
      </c>
      <c r="C243">
        <v>42559862</v>
      </c>
      <c r="D243">
        <v>38768996</v>
      </c>
      <c r="E243">
        <v>1</v>
      </c>
      <c r="F243">
        <v>1</v>
      </c>
      <c r="G243">
        <v>1</v>
      </c>
      <c r="H243">
        <v>2</v>
      </c>
      <c r="I243" t="s">
        <v>42</v>
      </c>
      <c r="J243" t="s">
        <v>69</v>
      </c>
      <c r="K243" t="s">
        <v>44</v>
      </c>
      <c r="L243">
        <v>1368</v>
      </c>
      <c r="N243">
        <v>1011</v>
      </c>
      <c r="O243" t="s">
        <v>35</v>
      </c>
      <c r="P243" t="s">
        <v>35</v>
      </c>
      <c r="Q243">
        <v>1</v>
      </c>
      <c r="W243">
        <v>0</v>
      </c>
      <c r="X243">
        <v>458544584</v>
      </c>
      <c r="Y243">
        <v>0.06</v>
      </c>
      <c r="AA243">
        <v>0</v>
      </c>
      <c r="AB243">
        <v>740.07</v>
      </c>
      <c r="AC243">
        <v>275.04000000000002</v>
      </c>
      <c r="AD243">
        <v>0</v>
      </c>
      <c r="AE243">
        <v>0</v>
      </c>
      <c r="AF243">
        <v>87.17</v>
      </c>
      <c r="AG243">
        <v>11.6</v>
      </c>
      <c r="AH243">
        <v>0</v>
      </c>
      <c r="AI243">
        <v>1</v>
      </c>
      <c r="AJ243">
        <v>8.49</v>
      </c>
      <c r="AK243">
        <v>23.71</v>
      </c>
      <c r="AL243">
        <v>1</v>
      </c>
      <c r="AN243">
        <v>0</v>
      </c>
      <c r="AO243">
        <v>1</v>
      </c>
      <c r="AP243">
        <v>0</v>
      </c>
      <c r="AQ243">
        <v>0</v>
      </c>
      <c r="AR243">
        <v>0</v>
      </c>
      <c r="AS243" t="s">
        <v>349</v>
      </c>
      <c r="AT243">
        <v>0.06</v>
      </c>
      <c r="AU243" t="s">
        <v>349</v>
      </c>
      <c r="AV243">
        <v>0</v>
      </c>
      <c r="AW243">
        <v>2</v>
      </c>
      <c r="AX243">
        <v>42559876</v>
      </c>
      <c r="AY243">
        <v>1</v>
      </c>
      <c r="AZ243">
        <v>0</v>
      </c>
      <c r="BA243">
        <v>236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CX243">
        <f>Y243*Source!I195</f>
        <v>7.5599999999999999E-3</v>
      </c>
      <c r="CY243">
        <f>AB243</f>
        <v>740.07</v>
      </c>
      <c r="CZ243">
        <f>AF243</f>
        <v>87.17</v>
      </c>
      <c r="DA243">
        <f>AJ243</f>
        <v>8.49</v>
      </c>
      <c r="DB243">
        <v>0</v>
      </c>
    </row>
    <row r="244" spans="1:106" x14ac:dyDescent="0.2">
      <c r="A244">
        <f>ROW(Source!A195)</f>
        <v>195</v>
      </c>
      <c r="B244">
        <v>42559044</v>
      </c>
      <c r="C244">
        <v>42559862</v>
      </c>
      <c r="D244">
        <v>38704489</v>
      </c>
      <c r="E244">
        <v>1</v>
      </c>
      <c r="F244">
        <v>1</v>
      </c>
      <c r="G244">
        <v>1</v>
      </c>
      <c r="H244">
        <v>3</v>
      </c>
      <c r="I244" t="s">
        <v>191</v>
      </c>
      <c r="J244" t="s">
        <v>192</v>
      </c>
      <c r="K244" t="s">
        <v>193</v>
      </c>
      <c r="L244">
        <v>1348</v>
      </c>
      <c r="N244">
        <v>1009</v>
      </c>
      <c r="O244" t="s">
        <v>594</v>
      </c>
      <c r="P244" t="s">
        <v>594</v>
      </c>
      <c r="Q244">
        <v>1000</v>
      </c>
      <c r="W244">
        <v>0</v>
      </c>
      <c r="X244">
        <v>-1822673724</v>
      </c>
      <c r="Y244">
        <v>2.2100000000000002E-2</v>
      </c>
      <c r="AA244">
        <v>69176.28</v>
      </c>
      <c r="AB244">
        <v>0</v>
      </c>
      <c r="AC244">
        <v>0</v>
      </c>
      <c r="AD244">
        <v>0</v>
      </c>
      <c r="AE244">
        <v>22532.99</v>
      </c>
      <c r="AF244">
        <v>0</v>
      </c>
      <c r="AG244">
        <v>0</v>
      </c>
      <c r="AH244">
        <v>0</v>
      </c>
      <c r="AI244">
        <v>3.07</v>
      </c>
      <c r="AJ244">
        <v>1</v>
      </c>
      <c r="AK244">
        <v>1</v>
      </c>
      <c r="AL244">
        <v>1</v>
      </c>
      <c r="AN244">
        <v>0</v>
      </c>
      <c r="AO244">
        <v>1</v>
      </c>
      <c r="AP244">
        <v>0</v>
      </c>
      <c r="AQ244">
        <v>0</v>
      </c>
      <c r="AR244">
        <v>0</v>
      </c>
      <c r="AS244" t="s">
        <v>349</v>
      </c>
      <c r="AT244">
        <v>2.2100000000000002E-2</v>
      </c>
      <c r="AU244" t="s">
        <v>349</v>
      </c>
      <c r="AV244">
        <v>0</v>
      </c>
      <c r="AW244">
        <v>2</v>
      </c>
      <c r="AX244">
        <v>42559877</v>
      </c>
      <c r="AY244">
        <v>1</v>
      </c>
      <c r="AZ244">
        <v>0</v>
      </c>
      <c r="BA244">
        <v>237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CX244">
        <f>Y244*Source!I195</f>
        <v>2.7846000000000004E-3</v>
      </c>
      <c r="CY244">
        <f t="shared" ref="CY244:CY249" si="15">AA244</f>
        <v>69176.28</v>
      </c>
      <c r="CZ244">
        <f t="shared" ref="CZ244:CZ249" si="16">AE244</f>
        <v>22532.99</v>
      </c>
      <c r="DA244">
        <f t="shared" ref="DA244:DA249" si="17">AI244</f>
        <v>3.07</v>
      </c>
      <c r="DB244">
        <v>0</v>
      </c>
    </row>
    <row r="245" spans="1:106" x14ac:dyDescent="0.2">
      <c r="A245">
        <f>ROW(Source!A195)</f>
        <v>195</v>
      </c>
      <c r="B245">
        <v>42559044</v>
      </c>
      <c r="C245">
        <v>42559862</v>
      </c>
      <c r="D245">
        <v>38704656</v>
      </c>
      <c r="E245">
        <v>1</v>
      </c>
      <c r="F245">
        <v>1</v>
      </c>
      <c r="G245">
        <v>1</v>
      </c>
      <c r="H245">
        <v>3</v>
      </c>
      <c r="I245" t="s">
        <v>194</v>
      </c>
      <c r="J245" t="s">
        <v>195</v>
      </c>
      <c r="K245" t="s">
        <v>196</v>
      </c>
      <c r="L245">
        <v>1348</v>
      </c>
      <c r="N245">
        <v>1009</v>
      </c>
      <c r="O245" t="s">
        <v>594</v>
      </c>
      <c r="P245" t="s">
        <v>594</v>
      </c>
      <c r="Q245">
        <v>1000</v>
      </c>
      <c r="W245">
        <v>0</v>
      </c>
      <c r="X245">
        <v>-1393116995</v>
      </c>
      <c r="Y245">
        <v>4.5999999999999999E-3</v>
      </c>
      <c r="AA245">
        <v>83394</v>
      </c>
      <c r="AB245">
        <v>0</v>
      </c>
      <c r="AC245">
        <v>0</v>
      </c>
      <c r="AD245">
        <v>0</v>
      </c>
      <c r="AE245">
        <v>16950</v>
      </c>
      <c r="AF245">
        <v>0</v>
      </c>
      <c r="AG245">
        <v>0</v>
      </c>
      <c r="AH245">
        <v>0</v>
      </c>
      <c r="AI245">
        <v>4.92</v>
      </c>
      <c r="AJ245">
        <v>1</v>
      </c>
      <c r="AK245">
        <v>1</v>
      </c>
      <c r="AL245">
        <v>1</v>
      </c>
      <c r="AN245">
        <v>0</v>
      </c>
      <c r="AO245">
        <v>1</v>
      </c>
      <c r="AP245">
        <v>0</v>
      </c>
      <c r="AQ245">
        <v>0</v>
      </c>
      <c r="AR245">
        <v>0</v>
      </c>
      <c r="AS245" t="s">
        <v>349</v>
      </c>
      <c r="AT245">
        <v>4.5999999999999999E-3</v>
      </c>
      <c r="AU245" t="s">
        <v>349</v>
      </c>
      <c r="AV245">
        <v>0</v>
      </c>
      <c r="AW245">
        <v>2</v>
      </c>
      <c r="AX245">
        <v>42559878</v>
      </c>
      <c r="AY245">
        <v>1</v>
      </c>
      <c r="AZ245">
        <v>0</v>
      </c>
      <c r="BA245">
        <v>238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CX245">
        <f>Y245*Source!I195</f>
        <v>5.7959999999999999E-4</v>
      </c>
      <c r="CY245">
        <f t="shared" si="15"/>
        <v>83394</v>
      </c>
      <c r="CZ245">
        <f t="shared" si="16"/>
        <v>16950</v>
      </c>
      <c r="DA245">
        <f t="shared" si="17"/>
        <v>4.92</v>
      </c>
      <c r="DB245">
        <v>0</v>
      </c>
    </row>
    <row r="246" spans="1:106" x14ac:dyDescent="0.2">
      <c r="A246">
        <f>ROW(Source!A195)</f>
        <v>195</v>
      </c>
      <c r="B246">
        <v>42559044</v>
      </c>
      <c r="C246">
        <v>42559862</v>
      </c>
      <c r="D246">
        <v>38701862</v>
      </c>
      <c r="E246">
        <v>1</v>
      </c>
      <c r="F246">
        <v>1</v>
      </c>
      <c r="G246">
        <v>1</v>
      </c>
      <c r="H246">
        <v>3</v>
      </c>
      <c r="I246" t="s">
        <v>182</v>
      </c>
      <c r="J246" t="s">
        <v>197</v>
      </c>
      <c r="K246" t="s">
        <v>184</v>
      </c>
      <c r="L246">
        <v>1327</v>
      </c>
      <c r="N246">
        <v>1005</v>
      </c>
      <c r="O246" t="s">
        <v>408</v>
      </c>
      <c r="P246" t="s">
        <v>408</v>
      </c>
      <c r="Q246">
        <v>1</v>
      </c>
      <c r="W246">
        <v>0</v>
      </c>
      <c r="X246">
        <v>2125256490</v>
      </c>
      <c r="Y246">
        <v>1.1000000000000001</v>
      </c>
      <c r="AA246">
        <v>198.13</v>
      </c>
      <c r="AB246">
        <v>0</v>
      </c>
      <c r="AC246">
        <v>0</v>
      </c>
      <c r="AD246">
        <v>0</v>
      </c>
      <c r="AE246">
        <v>72.31</v>
      </c>
      <c r="AF246">
        <v>0</v>
      </c>
      <c r="AG246">
        <v>0</v>
      </c>
      <c r="AH246">
        <v>0</v>
      </c>
      <c r="AI246">
        <v>2.74</v>
      </c>
      <c r="AJ246">
        <v>1</v>
      </c>
      <c r="AK246">
        <v>1</v>
      </c>
      <c r="AL246">
        <v>1</v>
      </c>
      <c r="AN246">
        <v>0</v>
      </c>
      <c r="AO246">
        <v>1</v>
      </c>
      <c r="AP246">
        <v>0</v>
      </c>
      <c r="AQ246">
        <v>0</v>
      </c>
      <c r="AR246">
        <v>0</v>
      </c>
      <c r="AS246" t="s">
        <v>349</v>
      </c>
      <c r="AT246">
        <v>1.1000000000000001</v>
      </c>
      <c r="AU246" t="s">
        <v>349</v>
      </c>
      <c r="AV246">
        <v>0</v>
      </c>
      <c r="AW246">
        <v>2</v>
      </c>
      <c r="AX246">
        <v>42559879</v>
      </c>
      <c r="AY246">
        <v>1</v>
      </c>
      <c r="AZ246">
        <v>0</v>
      </c>
      <c r="BA246">
        <v>239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CX246">
        <f>Y246*Source!I195</f>
        <v>0.1386</v>
      </c>
      <c r="CY246">
        <f t="shared" si="15"/>
        <v>198.13</v>
      </c>
      <c r="CZ246">
        <f t="shared" si="16"/>
        <v>72.31</v>
      </c>
      <c r="DA246">
        <f t="shared" si="17"/>
        <v>2.74</v>
      </c>
      <c r="DB246">
        <v>0</v>
      </c>
    </row>
    <row r="247" spans="1:106" x14ac:dyDescent="0.2">
      <c r="A247">
        <f>ROW(Source!A195)</f>
        <v>195</v>
      </c>
      <c r="B247">
        <v>42559044</v>
      </c>
      <c r="C247">
        <v>42559862</v>
      </c>
      <c r="D247">
        <v>38703880</v>
      </c>
      <c r="E247">
        <v>1</v>
      </c>
      <c r="F247">
        <v>1</v>
      </c>
      <c r="G247">
        <v>1</v>
      </c>
      <c r="H247">
        <v>3</v>
      </c>
      <c r="I247" t="s">
        <v>185</v>
      </c>
      <c r="J247" t="s">
        <v>198</v>
      </c>
      <c r="K247" t="s">
        <v>187</v>
      </c>
      <c r="L247">
        <v>1348</v>
      </c>
      <c r="N247">
        <v>1009</v>
      </c>
      <c r="O247" t="s">
        <v>594</v>
      </c>
      <c r="P247" t="s">
        <v>594</v>
      </c>
      <c r="Q247">
        <v>1000</v>
      </c>
      <c r="W247">
        <v>0</v>
      </c>
      <c r="X247">
        <v>671224001</v>
      </c>
      <c r="Y247">
        <v>3.78E-2</v>
      </c>
      <c r="AA247">
        <v>13612.04</v>
      </c>
      <c r="AB247">
        <v>0</v>
      </c>
      <c r="AC247">
        <v>0</v>
      </c>
      <c r="AD247">
        <v>0</v>
      </c>
      <c r="AE247">
        <v>4294.0200000000004</v>
      </c>
      <c r="AF247">
        <v>0</v>
      </c>
      <c r="AG247">
        <v>0</v>
      </c>
      <c r="AH247">
        <v>0</v>
      </c>
      <c r="AI247">
        <v>3.17</v>
      </c>
      <c r="AJ247">
        <v>1</v>
      </c>
      <c r="AK247">
        <v>1</v>
      </c>
      <c r="AL247">
        <v>1</v>
      </c>
      <c r="AN247">
        <v>0</v>
      </c>
      <c r="AO247">
        <v>1</v>
      </c>
      <c r="AP247">
        <v>0</v>
      </c>
      <c r="AQ247">
        <v>0</v>
      </c>
      <c r="AR247">
        <v>0</v>
      </c>
      <c r="AS247" t="s">
        <v>349</v>
      </c>
      <c r="AT247">
        <v>3.78E-2</v>
      </c>
      <c r="AU247" t="s">
        <v>349</v>
      </c>
      <c r="AV247">
        <v>0</v>
      </c>
      <c r="AW247">
        <v>2</v>
      </c>
      <c r="AX247">
        <v>42559880</v>
      </c>
      <c r="AY247">
        <v>1</v>
      </c>
      <c r="AZ247">
        <v>0</v>
      </c>
      <c r="BA247">
        <v>240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CX247">
        <f>Y247*Source!I195</f>
        <v>4.7628000000000002E-3</v>
      </c>
      <c r="CY247">
        <f t="shared" si="15"/>
        <v>13612.04</v>
      </c>
      <c r="CZ247">
        <f t="shared" si="16"/>
        <v>4294.0200000000004</v>
      </c>
      <c r="DA247">
        <f t="shared" si="17"/>
        <v>3.17</v>
      </c>
      <c r="DB247">
        <v>0</v>
      </c>
    </row>
    <row r="248" spans="1:106" x14ac:dyDescent="0.2">
      <c r="A248">
        <f>ROW(Source!A195)</f>
        <v>195</v>
      </c>
      <c r="B248">
        <v>42559044</v>
      </c>
      <c r="C248">
        <v>42559862</v>
      </c>
      <c r="D248">
        <v>38701883</v>
      </c>
      <c r="E248">
        <v>1</v>
      </c>
      <c r="F248">
        <v>1</v>
      </c>
      <c r="G248">
        <v>1</v>
      </c>
      <c r="H248">
        <v>3</v>
      </c>
      <c r="I248" t="s">
        <v>59</v>
      </c>
      <c r="J248" t="s">
        <v>79</v>
      </c>
      <c r="K248" t="s">
        <v>61</v>
      </c>
      <c r="L248">
        <v>1346</v>
      </c>
      <c r="N248">
        <v>1009</v>
      </c>
      <c r="O248" t="s">
        <v>62</v>
      </c>
      <c r="P248" t="s">
        <v>62</v>
      </c>
      <c r="Q248">
        <v>1</v>
      </c>
      <c r="W248">
        <v>0</v>
      </c>
      <c r="X248">
        <v>-1570619850</v>
      </c>
      <c r="Y248">
        <v>0.18</v>
      </c>
      <c r="AA248">
        <v>45.27</v>
      </c>
      <c r="AB248">
        <v>0</v>
      </c>
      <c r="AC248">
        <v>0</v>
      </c>
      <c r="AD248">
        <v>0</v>
      </c>
      <c r="AE248">
        <v>1.81</v>
      </c>
      <c r="AF248">
        <v>0</v>
      </c>
      <c r="AG248">
        <v>0</v>
      </c>
      <c r="AH248">
        <v>0</v>
      </c>
      <c r="AI248">
        <v>25.01</v>
      </c>
      <c r="AJ248">
        <v>1</v>
      </c>
      <c r="AK248">
        <v>1</v>
      </c>
      <c r="AL248">
        <v>1</v>
      </c>
      <c r="AN248">
        <v>0</v>
      </c>
      <c r="AO248">
        <v>1</v>
      </c>
      <c r="AP248">
        <v>0</v>
      </c>
      <c r="AQ248">
        <v>0</v>
      </c>
      <c r="AR248">
        <v>0</v>
      </c>
      <c r="AS248" t="s">
        <v>349</v>
      </c>
      <c r="AT248">
        <v>0.18</v>
      </c>
      <c r="AU248" t="s">
        <v>349</v>
      </c>
      <c r="AV248">
        <v>0</v>
      </c>
      <c r="AW248">
        <v>2</v>
      </c>
      <c r="AX248">
        <v>42559881</v>
      </c>
      <c r="AY248">
        <v>1</v>
      </c>
      <c r="AZ248">
        <v>0</v>
      </c>
      <c r="BA248">
        <v>241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CX248">
        <f>Y248*Source!I195</f>
        <v>2.2679999999999999E-2</v>
      </c>
      <c r="CY248">
        <f t="shared" si="15"/>
        <v>45.27</v>
      </c>
      <c r="CZ248">
        <f t="shared" si="16"/>
        <v>1.81</v>
      </c>
      <c r="DA248">
        <f t="shared" si="17"/>
        <v>25.01</v>
      </c>
      <c r="DB248">
        <v>0</v>
      </c>
    </row>
    <row r="249" spans="1:106" x14ac:dyDescent="0.2">
      <c r="A249">
        <f>ROW(Source!A195)</f>
        <v>195</v>
      </c>
      <c r="B249">
        <v>42559044</v>
      </c>
      <c r="C249">
        <v>42559862</v>
      </c>
      <c r="D249">
        <v>38743951</v>
      </c>
      <c r="E249">
        <v>1</v>
      </c>
      <c r="F249">
        <v>1</v>
      </c>
      <c r="G249">
        <v>1</v>
      </c>
      <c r="H249">
        <v>3</v>
      </c>
      <c r="I249" t="s">
        <v>80</v>
      </c>
      <c r="J249" t="s">
        <v>81</v>
      </c>
      <c r="K249" t="s">
        <v>82</v>
      </c>
      <c r="L249">
        <v>1339</v>
      </c>
      <c r="N249">
        <v>1007</v>
      </c>
      <c r="O249" t="s">
        <v>83</v>
      </c>
      <c r="P249" t="s">
        <v>83</v>
      </c>
      <c r="Q249">
        <v>1</v>
      </c>
      <c r="W249">
        <v>0</v>
      </c>
      <c r="X249">
        <v>-1546867598</v>
      </c>
      <c r="Y249">
        <v>2.3999999999999998E-3</v>
      </c>
      <c r="AA249">
        <v>432.62</v>
      </c>
      <c r="AB249">
        <v>0</v>
      </c>
      <c r="AC249">
        <v>0</v>
      </c>
      <c r="AD249">
        <v>0</v>
      </c>
      <c r="AE249">
        <v>74.59</v>
      </c>
      <c r="AF249">
        <v>0</v>
      </c>
      <c r="AG249">
        <v>0</v>
      </c>
      <c r="AH249">
        <v>0</v>
      </c>
      <c r="AI249">
        <v>5.8</v>
      </c>
      <c r="AJ249">
        <v>1</v>
      </c>
      <c r="AK249">
        <v>1</v>
      </c>
      <c r="AL249">
        <v>1</v>
      </c>
      <c r="AN249">
        <v>0</v>
      </c>
      <c r="AO249">
        <v>1</v>
      </c>
      <c r="AP249">
        <v>0</v>
      </c>
      <c r="AQ249">
        <v>0</v>
      </c>
      <c r="AR249">
        <v>0</v>
      </c>
      <c r="AS249" t="s">
        <v>349</v>
      </c>
      <c r="AT249">
        <v>2.3999999999999998E-3</v>
      </c>
      <c r="AU249" t="s">
        <v>349</v>
      </c>
      <c r="AV249">
        <v>0</v>
      </c>
      <c r="AW249">
        <v>2</v>
      </c>
      <c r="AX249">
        <v>42559882</v>
      </c>
      <c r="AY249">
        <v>1</v>
      </c>
      <c r="AZ249">
        <v>0</v>
      </c>
      <c r="BA249">
        <v>242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CX249">
        <f>Y249*Source!I195</f>
        <v>3.0239999999999998E-4</v>
      </c>
      <c r="CY249">
        <f t="shared" si="15"/>
        <v>432.62</v>
      </c>
      <c r="CZ249">
        <f t="shared" si="16"/>
        <v>74.59</v>
      </c>
      <c r="DA249">
        <f t="shared" si="17"/>
        <v>5.8</v>
      </c>
      <c r="DB249">
        <v>0</v>
      </c>
    </row>
    <row r="250" spans="1:106" x14ac:dyDescent="0.2">
      <c r="A250">
        <f>ROW(Source!A196)</f>
        <v>196</v>
      </c>
      <c r="B250">
        <v>42559044</v>
      </c>
      <c r="C250">
        <v>42559883</v>
      </c>
      <c r="D250">
        <v>18409850</v>
      </c>
      <c r="E250">
        <v>1</v>
      </c>
      <c r="F250">
        <v>1</v>
      </c>
      <c r="G250">
        <v>1</v>
      </c>
      <c r="H250">
        <v>1</v>
      </c>
      <c r="I250" t="s">
        <v>253</v>
      </c>
      <c r="J250" t="s">
        <v>349</v>
      </c>
      <c r="K250" t="s">
        <v>254</v>
      </c>
      <c r="L250">
        <v>1369</v>
      </c>
      <c r="N250">
        <v>1013</v>
      </c>
      <c r="O250" t="s">
        <v>29</v>
      </c>
      <c r="P250" t="s">
        <v>29</v>
      </c>
      <c r="Q250">
        <v>1</v>
      </c>
      <c r="W250">
        <v>0</v>
      </c>
      <c r="X250">
        <v>855544366</v>
      </c>
      <c r="Y250">
        <v>70.393799999999999</v>
      </c>
      <c r="AA250">
        <v>0</v>
      </c>
      <c r="AB250">
        <v>0</v>
      </c>
      <c r="AC250">
        <v>0</v>
      </c>
      <c r="AD250">
        <v>9.07</v>
      </c>
      <c r="AE250">
        <v>0</v>
      </c>
      <c r="AF250">
        <v>0</v>
      </c>
      <c r="AG250">
        <v>0</v>
      </c>
      <c r="AH250">
        <v>9.07</v>
      </c>
      <c r="AI250">
        <v>1</v>
      </c>
      <c r="AJ250">
        <v>1</v>
      </c>
      <c r="AK250">
        <v>1</v>
      </c>
      <c r="AL250">
        <v>1</v>
      </c>
      <c r="AN250">
        <v>0</v>
      </c>
      <c r="AO250">
        <v>1</v>
      </c>
      <c r="AP250">
        <v>1</v>
      </c>
      <c r="AQ250">
        <v>0</v>
      </c>
      <c r="AR250">
        <v>0</v>
      </c>
      <c r="AS250" t="s">
        <v>349</v>
      </c>
      <c r="AT250">
        <v>51.01</v>
      </c>
      <c r="AU250" t="s">
        <v>401</v>
      </c>
      <c r="AV250">
        <v>1</v>
      </c>
      <c r="AW250">
        <v>2</v>
      </c>
      <c r="AX250">
        <v>42559895</v>
      </c>
      <c r="AY250">
        <v>1</v>
      </c>
      <c r="AZ250">
        <v>0</v>
      </c>
      <c r="BA250">
        <v>243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CX250">
        <f>Y250*Source!I196</f>
        <v>33.437055000000001</v>
      </c>
      <c r="CY250">
        <f>AD250</f>
        <v>9.07</v>
      </c>
      <c r="CZ250">
        <f>AH250</f>
        <v>9.07</v>
      </c>
      <c r="DA250">
        <f>AL250</f>
        <v>1</v>
      </c>
      <c r="DB250">
        <v>0</v>
      </c>
    </row>
    <row r="251" spans="1:106" x14ac:dyDescent="0.2">
      <c r="A251">
        <f>ROW(Source!A196)</f>
        <v>196</v>
      </c>
      <c r="B251">
        <v>42559044</v>
      </c>
      <c r="C251">
        <v>42559883</v>
      </c>
      <c r="D251">
        <v>121548</v>
      </c>
      <c r="E251">
        <v>1</v>
      </c>
      <c r="F251">
        <v>1</v>
      </c>
      <c r="G251">
        <v>1</v>
      </c>
      <c r="H251">
        <v>1</v>
      </c>
      <c r="I251" t="s">
        <v>374</v>
      </c>
      <c r="J251" t="s">
        <v>349</v>
      </c>
      <c r="K251" t="s">
        <v>30</v>
      </c>
      <c r="L251">
        <v>608254</v>
      </c>
      <c r="N251">
        <v>1013</v>
      </c>
      <c r="O251" t="s">
        <v>31</v>
      </c>
      <c r="P251" t="s">
        <v>31</v>
      </c>
      <c r="Q251">
        <v>1</v>
      </c>
      <c r="W251">
        <v>0</v>
      </c>
      <c r="X251">
        <v>-185737400</v>
      </c>
      <c r="Y251">
        <v>1.4999999999999999E-2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1</v>
      </c>
      <c r="AJ251">
        <v>1</v>
      </c>
      <c r="AK251">
        <v>1</v>
      </c>
      <c r="AL251">
        <v>1</v>
      </c>
      <c r="AN251">
        <v>0</v>
      </c>
      <c r="AO251">
        <v>1</v>
      </c>
      <c r="AP251">
        <v>1</v>
      </c>
      <c r="AQ251">
        <v>0</v>
      </c>
      <c r="AR251">
        <v>0</v>
      </c>
      <c r="AS251" t="s">
        <v>349</v>
      </c>
      <c r="AT251">
        <v>0.01</v>
      </c>
      <c r="AU251" t="s">
        <v>400</v>
      </c>
      <c r="AV251">
        <v>2</v>
      </c>
      <c r="AW251">
        <v>2</v>
      </c>
      <c r="AX251">
        <v>42559896</v>
      </c>
      <c r="AY251">
        <v>1</v>
      </c>
      <c r="AZ251">
        <v>0</v>
      </c>
      <c r="BA251">
        <v>244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CX251">
        <f>Y251*Source!I196</f>
        <v>7.1249999999999994E-3</v>
      </c>
      <c r="CY251">
        <f>AD251</f>
        <v>0</v>
      </c>
      <c r="CZ251">
        <f>AH251</f>
        <v>0</v>
      </c>
      <c r="DA251">
        <f>AL251</f>
        <v>1</v>
      </c>
      <c r="DB251">
        <v>0</v>
      </c>
    </row>
    <row r="252" spans="1:106" x14ac:dyDescent="0.2">
      <c r="A252">
        <f>ROW(Source!A196)</f>
        <v>196</v>
      </c>
      <c r="B252">
        <v>42559044</v>
      </c>
      <c r="C252">
        <v>42559883</v>
      </c>
      <c r="D252">
        <v>38766639</v>
      </c>
      <c r="E252">
        <v>1</v>
      </c>
      <c r="F252">
        <v>1</v>
      </c>
      <c r="G252">
        <v>1</v>
      </c>
      <c r="H252">
        <v>2</v>
      </c>
      <c r="I252" t="s">
        <v>53</v>
      </c>
      <c r="J252" t="s">
        <v>68</v>
      </c>
      <c r="K252" t="s">
        <v>55</v>
      </c>
      <c r="L252">
        <v>1368</v>
      </c>
      <c r="N252">
        <v>1011</v>
      </c>
      <c r="O252" t="s">
        <v>35</v>
      </c>
      <c r="P252" t="s">
        <v>35</v>
      </c>
      <c r="Q252">
        <v>1</v>
      </c>
      <c r="W252">
        <v>0</v>
      </c>
      <c r="X252">
        <v>-1302720870</v>
      </c>
      <c r="Y252">
        <v>1.4999999999999999E-2</v>
      </c>
      <c r="AA252">
        <v>0</v>
      </c>
      <c r="AB252">
        <v>323.54000000000002</v>
      </c>
      <c r="AC252">
        <v>320.08999999999997</v>
      </c>
      <c r="AD252">
        <v>0</v>
      </c>
      <c r="AE252">
        <v>0</v>
      </c>
      <c r="AF252">
        <v>31.26</v>
      </c>
      <c r="AG252">
        <v>13.5</v>
      </c>
      <c r="AH252">
        <v>0</v>
      </c>
      <c r="AI252">
        <v>1</v>
      </c>
      <c r="AJ252">
        <v>10.35</v>
      </c>
      <c r="AK252">
        <v>23.71</v>
      </c>
      <c r="AL252">
        <v>1</v>
      </c>
      <c r="AN252">
        <v>0</v>
      </c>
      <c r="AO252">
        <v>1</v>
      </c>
      <c r="AP252">
        <v>1</v>
      </c>
      <c r="AQ252">
        <v>0</v>
      </c>
      <c r="AR252">
        <v>0</v>
      </c>
      <c r="AS252" t="s">
        <v>349</v>
      </c>
      <c r="AT252">
        <v>0.01</v>
      </c>
      <c r="AU252" t="s">
        <v>400</v>
      </c>
      <c r="AV252">
        <v>0</v>
      </c>
      <c r="AW252">
        <v>2</v>
      </c>
      <c r="AX252">
        <v>42559897</v>
      </c>
      <c r="AY252">
        <v>1</v>
      </c>
      <c r="AZ252">
        <v>0</v>
      </c>
      <c r="BA252">
        <v>245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CX252">
        <f>Y252*Source!I196</f>
        <v>7.1249999999999994E-3</v>
      </c>
      <c r="CY252">
        <f>AB252</f>
        <v>323.54000000000002</v>
      </c>
      <c r="CZ252">
        <f>AF252</f>
        <v>31.26</v>
      </c>
      <c r="DA252">
        <f>AJ252</f>
        <v>10.35</v>
      </c>
      <c r="DB252">
        <v>0</v>
      </c>
    </row>
    <row r="253" spans="1:106" x14ac:dyDescent="0.2">
      <c r="A253">
        <f>ROW(Source!A196)</f>
        <v>196</v>
      </c>
      <c r="B253">
        <v>42559044</v>
      </c>
      <c r="C253">
        <v>42559883</v>
      </c>
      <c r="D253">
        <v>38768996</v>
      </c>
      <c r="E253">
        <v>1</v>
      </c>
      <c r="F253">
        <v>1</v>
      </c>
      <c r="G253">
        <v>1</v>
      </c>
      <c r="H253">
        <v>2</v>
      </c>
      <c r="I253" t="s">
        <v>42</v>
      </c>
      <c r="J253" t="s">
        <v>69</v>
      </c>
      <c r="K253" t="s">
        <v>44</v>
      </c>
      <c r="L253">
        <v>1368</v>
      </c>
      <c r="N253">
        <v>1011</v>
      </c>
      <c r="O253" t="s">
        <v>35</v>
      </c>
      <c r="P253" t="s">
        <v>35</v>
      </c>
      <c r="Q253">
        <v>1</v>
      </c>
      <c r="W253">
        <v>0</v>
      </c>
      <c r="X253">
        <v>458544584</v>
      </c>
      <c r="Y253">
        <v>0.16500000000000001</v>
      </c>
      <c r="AA253">
        <v>0</v>
      </c>
      <c r="AB253">
        <v>740.07</v>
      </c>
      <c r="AC253">
        <v>275.04000000000002</v>
      </c>
      <c r="AD253">
        <v>0</v>
      </c>
      <c r="AE253">
        <v>0</v>
      </c>
      <c r="AF253">
        <v>87.17</v>
      </c>
      <c r="AG253">
        <v>11.6</v>
      </c>
      <c r="AH253">
        <v>0</v>
      </c>
      <c r="AI253">
        <v>1</v>
      </c>
      <c r="AJ253">
        <v>8.49</v>
      </c>
      <c r="AK253">
        <v>23.71</v>
      </c>
      <c r="AL253">
        <v>1</v>
      </c>
      <c r="AN253">
        <v>0</v>
      </c>
      <c r="AO253">
        <v>1</v>
      </c>
      <c r="AP253">
        <v>1</v>
      </c>
      <c r="AQ253">
        <v>0</v>
      </c>
      <c r="AR253">
        <v>0</v>
      </c>
      <c r="AS253" t="s">
        <v>349</v>
      </c>
      <c r="AT253">
        <v>0.11</v>
      </c>
      <c r="AU253" t="s">
        <v>400</v>
      </c>
      <c r="AV253">
        <v>0</v>
      </c>
      <c r="AW253">
        <v>2</v>
      </c>
      <c r="AX253">
        <v>42559898</v>
      </c>
      <c r="AY253">
        <v>1</v>
      </c>
      <c r="AZ253">
        <v>0</v>
      </c>
      <c r="BA253">
        <v>246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CX253">
        <f>Y253*Source!I196</f>
        <v>7.8375E-2</v>
      </c>
      <c r="CY253">
        <f>AB253</f>
        <v>740.07</v>
      </c>
      <c r="CZ253">
        <f>AF253</f>
        <v>87.17</v>
      </c>
      <c r="DA253">
        <f>AJ253</f>
        <v>8.49</v>
      </c>
      <c r="DB253">
        <v>0</v>
      </c>
    </row>
    <row r="254" spans="1:106" x14ac:dyDescent="0.2">
      <c r="A254">
        <f>ROW(Source!A196)</f>
        <v>196</v>
      </c>
      <c r="B254">
        <v>42559044</v>
      </c>
      <c r="C254">
        <v>42559883</v>
      </c>
      <c r="D254">
        <v>38704427</v>
      </c>
      <c r="E254">
        <v>1</v>
      </c>
      <c r="F254">
        <v>1</v>
      </c>
      <c r="G254">
        <v>1</v>
      </c>
      <c r="H254">
        <v>3</v>
      </c>
      <c r="I254" t="s">
        <v>56</v>
      </c>
      <c r="J254" t="s">
        <v>292</v>
      </c>
      <c r="K254" t="s">
        <v>58</v>
      </c>
      <c r="L254">
        <v>1348</v>
      </c>
      <c r="N254">
        <v>1009</v>
      </c>
      <c r="O254" t="s">
        <v>594</v>
      </c>
      <c r="P254" t="s">
        <v>594</v>
      </c>
      <c r="Q254">
        <v>1000</v>
      </c>
      <c r="W254">
        <v>0</v>
      </c>
      <c r="X254">
        <v>630273315</v>
      </c>
      <c r="Y254">
        <v>1.8370000000000001E-2</v>
      </c>
      <c r="AA254">
        <v>79791.56</v>
      </c>
      <c r="AB254">
        <v>0</v>
      </c>
      <c r="AC254">
        <v>0</v>
      </c>
      <c r="AD254">
        <v>0</v>
      </c>
      <c r="AE254">
        <v>15707</v>
      </c>
      <c r="AF254">
        <v>0</v>
      </c>
      <c r="AG254">
        <v>0</v>
      </c>
      <c r="AH254">
        <v>0</v>
      </c>
      <c r="AI254">
        <v>5.08</v>
      </c>
      <c r="AJ254">
        <v>1</v>
      </c>
      <c r="AK254">
        <v>1</v>
      </c>
      <c r="AL254">
        <v>1</v>
      </c>
      <c r="AN254">
        <v>0</v>
      </c>
      <c r="AO254">
        <v>1</v>
      </c>
      <c r="AP254">
        <v>1</v>
      </c>
      <c r="AQ254">
        <v>0</v>
      </c>
      <c r="AR254">
        <v>0</v>
      </c>
      <c r="AS254" t="s">
        <v>349</v>
      </c>
      <c r="AT254">
        <v>1.8370000000000001E-2</v>
      </c>
      <c r="AU254" t="s">
        <v>349</v>
      </c>
      <c r="AV254">
        <v>0</v>
      </c>
      <c r="AW254">
        <v>2</v>
      </c>
      <c r="AX254">
        <v>42559899</v>
      </c>
      <c r="AY254">
        <v>1</v>
      </c>
      <c r="AZ254">
        <v>0</v>
      </c>
      <c r="BA254">
        <v>247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CX254">
        <f>Y254*Source!I196</f>
        <v>8.7257500000000009E-3</v>
      </c>
      <c r="CY254">
        <f t="shared" ref="CY254:CY260" si="18">AA254</f>
        <v>79791.56</v>
      </c>
      <c r="CZ254">
        <f t="shared" ref="CZ254:CZ260" si="19">AE254</f>
        <v>15707</v>
      </c>
      <c r="DA254">
        <f t="shared" ref="DA254:DA260" si="20">AI254</f>
        <v>5.08</v>
      </c>
      <c r="DB254">
        <v>0</v>
      </c>
    </row>
    <row r="255" spans="1:106" x14ac:dyDescent="0.2">
      <c r="A255">
        <f>ROW(Source!A196)</f>
        <v>196</v>
      </c>
      <c r="B255">
        <v>42559044</v>
      </c>
      <c r="C255">
        <v>42559883</v>
      </c>
      <c r="D255">
        <v>38701862</v>
      </c>
      <c r="E255">
        <v>1</v>
      </c>
      <c r="F255">
        <v>1</v>
      </c>
      <c r="G255">
        <v>1</v>
      </c>
      <c r="H255">
        <v>3</v>
      </c>
      <c r="I255" t="s">
        <v>182</v>
      </c>
      <c r="J255" t="s">
        <v>197</v>
      </c>
      <c r="K255" t="s">
        <v>184</v>
      </c>
      <c r="L255">
        <v>1327</v>
      </c>
      <c r="N255">
        <v>1005</v>
      </c>
      <c r="O255" t="s">
        <v>408</v>
      </c>
      <c r="P255" t="s">
        <v>408</v>
      </c>
      <c r="Q255">
        <v>1</v>
      </c>
      <c r="W255">
        <v>0</v>
      </c>
      <c r="X255">
        <v>2125256490</v>
      </c>
      <c r="Y255">
        <v>0.84</v>
      </c>
      <c r="AA255">
        <v>198.13</v>
      </c>
      <c r="AB255">
        <v>0</v>
      </c>
      <c r="AC255">
        <v>0</v>
      </c>
      <c r="AD255">
        <v>0</v>
      </c>
      <c r="AE255">
        <v>72.31</v>
      </c>
      <c r="AF255">
        <v>0</v>
      </c>
      <c r="AG255">
        <v>0</v>
      </c>
      <c r="AH255">
        <v>0</v>
      </c>
      <c r="AI255">
        <v>2.74</v>
      </c>
      <c r="AJ255">
        <v>1</v>
      </c>
      <c r="AK255">
        <v>1</v>
      </c>
      <c r="AL255">
        <v>1</v>
      </c>
      <c r="AN255">
        <v>0</v>
      </c>
      <c r="AO255">
        <v>1</v>
      </c>
      <c r="AP255">
        <v>1</v>
      </c>
      <c r="AQ255">
        <v>0</v>
      </c>
      <c r="AR255">
        <v>0</v>
      </c>
      <c r="AS255" t="s">
        <v>349</v>
      </c>
      <c r="AT255">
        <v>0.84</v>
      </c>
      <c r="AU255" t="s">
        <v>349</v>
      </c>
      <c r="AV255">
        <v>0</v>
      </c>
      <c r="AW255">
        <v>2</v>
      </c>
      <c r="AX255">
        <v>42559900</v>
      </c>
      <c r="AY255">
        <v>1</v>
      </c>
      <c r="AZ255">
        <v>0</v>
      </c>
      <c r="BA255">
        <v>248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CX255">
        <f>Y255*Source!I196</f>
        <v>0.39899999999999997</v>
      </c>
      <c r="CY255">
        <f t="shared" si="18"/>
        <v>198.13</v>
      </c>
      <c r="CZ255">
        <f t="shared" si="19"/>
        <v>72.31</v>
      </c>
      <c r="DA255">
        <f t="shared" si="20"/>
        <v>2.74</v>
      </c>
      <c r="DB255">
        <v>0</v>
      </c>
    </row>
    <row r="256" spans="1:106" x14ac:dyDescent="0.2">
      <c r="A256">
        <f>ROW(Source!A196)</f>
        <v>196</v>
      </c>
      <c r="B256">
        <v>42559044</v>
      </c>
      <c r="C256">
        <v>42559883</v>
      </c>
      <c r="D256">
        <v>38703878</v>
      </c>
      <c r="E256">
        <v>1</v>
      </c>
      <c r="F256">
        <v>1</v>
      </c>
      <c r="G256">
        <v>1</v>
      </c>
      <c r="H256">
        <v>3</v>
      </c>
      <c r="I256" t="s">
        <v>76</v>
      </c>
      <c r="J256" t="s">
        <v>77</v>
      </c>
      <c r="K256" t="s">
        <v>78</v>
      </c>
      <c r="L256">
        <v>1348</v>
      </c>
      <c r="N256">
        <v>1009</v>
      </c>
      <c r="O256" t="s">
        <v>594</v>
      </c>
      <c r="P256" t="s">
        <v>594</v>
      </c>
      <c r="Q256">
        <v>1000</v>
      </c>
      <c r="W256">
        <v>0</v>
      </c>
      <c r="X256">
        <v>-1050889491</v>
      </c>
      <c r="Y256">
        <v>5.0999999999999997E-2</v>
      </c>
      <c r="AA256">
        <v>20289.5</v>
      </c>
      <c r="AB256">
        <v>0</v>
      </c>
      <c r="AC256">
        <v>0</v>
      </c>
      <c r="AD256">
        <v>0</v>
      </c>
      <c r="AE256">
        <v>2898.5</v>
      </c>
      <c r="AF256">
        <v>0</v>
      </c>
      <c r="AG256">
        <v>0</v>
      </c>
      <c r="AH256">
        <v>0</v>
      </c>
      <c r="AI256">
        <v>7</v>
      </c>
      <c r="AJ256">
        <v>1</v>
      </c>
      <c r="AK256">
        <v>1</v>
      </c>
      <c r="AL256">
        <v>1</v>
      </c>
      <c r="AN256">
        <v>0</v>
      </c>
      <c r="AO256">
        <v>1</v>
      </c>
      <c r="AP256">
        <v>1</v>
      </c>
      <c r="AQ256">
        <v>0</v>
      </c>
      <c r="AR256">
        <v>0</v>
      </c>
      <c r="AS256" t="s">
        <v>349</v>
      </c>
      <c r="AT256">
        <v>5.0999999999999997E-2</v>
      </c>
      <c r="AU256" t="s">
        <v>349</v>
      </c>
      <c r="AV256">
        <v>0</v>
      </c>
      <c r="AW256">
        <v>2</v>
      </c>
      <c r="AX256">
        <v>42559901</v>
      </c>
      <c r="AY256">
        <v>1</v>
      </c>
      <c r="AZ256">
        <v>0</v>
      </c>
      <c r="BA256">
        <v>249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CX256">
        <f>Y256*Source!I196</f>
        <v>2.4224999999999997E-2</v>
      </c>
      <c r="CY256">
        <f t="shared" si="18"/>
        <v>20289.5</v>
      </c>
      <c r="CZ256">
        <f t="shared" si="19"/>
        <v>2898.5</v>
      </c>
      <c r="DA256">
        <f t="shared" si="20"/>
        <v>7</v>
      </c>
      <c r="DB256">
        <v>0</v>
      </c>
    </row>
    <row r="257" spans="1:106" x14ac:dyDescent="0.2">
      <c r="A257">
        <f>ROW(Source!A196)</f>
        <v>196</v>
      </c>
      <c r="B257">
        <v>42559044</v>
      </c>
      <c r="C257">
        <v>42559883</v>
      </c>
      <c r="D257">
        <v>38701883</v>
      </c>
      <c r="E257">
        <v>1</v>
      </c>
      <c r="F257">
        <v>1</v>
      </c>
      <c r="G257">
        <v>1</v>
      </c>
      <c r="H257">
        <v>3</v>
      </c>
      <c r="I257" t="s">
        <v>59</v>
      </c>
      <c r="J257" t="s">
        <v>79</v>
      </c>
      <c r="K257" t="s">
        <v>61</v>
      </c>
      <c r="L257">
        <v>1346</v>
      </c>
      <c r="N257">
        <v>1009</v>
      </c>
      <c r="O257" t="s">
        <v>62</v>
      </c>
      <c r="P257" t="s">
        <v>62</v>
      </c>
      <c r="Q257">
        <v>1</v>
      </c>
      <c r="W257">
        <v>0</v>
      </c>
      <c r="X257">
        <v>-1570619850</v>
      </c>
      <c r="Y257">
        <v>0.31</v>
      </c>
      <c r="AA257">
        <v>45.27</v>
      </c>
      <c r="AB257">
        <v>0</v>
      </c>
      <c r="AC257">
        <v>0</v>
      </c>
      <c r="AD257">
        <v>0</v>
      </c>
      <c r="AE257">
        <v>1.81</v>
      </c>
      <c r="AF257">
        <v>0</v>
      </c>
      <c r="AG257">
        <v>0</v>
      </c>
      <c r="AH257">
        <v>0</v>
      </c>
      <c r="AI257">
        <v>25.01</v>
      </c>
      <c r="AJ257">
        <v>1</v>
      </c>
      <c r="AK257">
        <v>1</v>
      </c>
      <c r="AL257">
        <v>1</v>
      </c>
      <c r="AN257">
        <v>0</v>
      </c>
      <c r="AO257">
        <v>1</v>
      </c>
      <c r="AP257">
        <v>1</v>
      </c>
      <c r="AQ257">
        <v>0</v>
      </c>
      <c r="AR257">
        <v>0</v>
      </c>
      <c r="AS257" t="s">
        <v>349</v>
      </c>
      <c r="AT257">
        <v>0.31</v>
      </c>
      <c r="AU257" t="s">
        <v>349</v>
      </c>
      <c r="AV257">
        <v>0</v>
      </c>
      <c r="AW257">
        <v>2</v>
      </c>
      <c r="AX257">
        <v>42559902</v>
      </c>
      <c r="AY257">
        <v>1</v>
      </c>
      <c r="AZ257">
        <v>0</v>
      </c>
      <c r="BA257">
        <v>250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CX257">
        <f>Y257*Source!I196</f>
        <v>0.14724999999999999</v>
      </c>
      <c r="CY257">
        <f t="shared" si="18"/>
        <v>45.27</v>
      </c>
      <c r="CZ257">
        <f t="shared" si="19"/>
        <v>1.81</v>
      </c>
      <c r="DA257">
        <f t="shared" si="20"/>
        <v>25.01</v>
      </c>
      <c r="DB257">
        <v>0</v>
      </c>
    </row>
    <row r="258" spans="1:106" x14ac:dyDescent="0.2">
      <c r="A258">
        <f>ROW(Source!A196)</f>
        <v>196</v>
      </c>
      <c r="B258">
        <v>42559044</v>
      </c>
      <c r="C258">
        <v>42559883</v>
      </c>
      <c r="D258">
        <v>38703434</v>
      </c>
      <c r="E258">
        <v>1</v>
      </c>
      <c r="F258">
        <v>1</v>
      </c>
      <c r="G258">
        <v>1</v>
      </c>
      <c r="H258">
        <v>3</v>
      </c>
      <c r="I258" t="s">
        <v>293</v>
      </c>
      <c r="J258" t="s">
        <v>294</v>
      </c>
      <c r="K258" t="s">
        <v>295</v>
      </c>
      <c r="L258">
        <v>1348</v>
      </c>
      <c r="N258">
        <v>1009</v>
      </c>
      <c r="O258" t="s">
        <v>594</v>
      </c>
      <c r="P258" t="s">
        <v>594</v>
      </c>
      <c r="Q258">
        <v>1000</v>
      </c>
      <c r="W258">
        <v>0</v>
      </c>
      <c r="X258">
        <v>1117318892</v>
      </c>
      <c r="Y258">
        <v>7.4999999999999997E-3</v>
      </c>
      <c r="AA258">
        <v>49982.16</v>
      </c>
      <c r="AB258">
        <v>0</v>
      </c>
      <c r="AC258">
        <v>0</v>
      </c>
      <c r="AD258">
        <v>0</v>
      </c>
      <c r="AE258">
        <v>25764</v>
      </c>
      <c r="AF258">
        <v>0</v>
      </c>
      <c r="AG258">
        <v>0</v>
      </c>
      <c r="AH258">
        <v>0</v>
      </c>
      <c r="AI258">
        <v>1.94</v>
      </c>
      <c r="AJ258">
        <v>1</v>
      </c>
      <c r="AK258">
        <v>1</v>
      </c>
      <c r="AL258">
        <v>1</v>
      </c>
      <c r="AN258">
        <v>0</v>
      </c>
      <c r="AO258">
        <v>1</v>
      </c>
      <c r="AP258">
        <v>1</v>
      </c>
      <c r="AQ258">
        <v>0</v>
      </c>
      <c r="AR258">
        <v>0</v>
      </c>
      <c r="AS258" t="s">
        <v>349</v>
      </c>
      <c r="AT258">
        <v>7.4999999999999997E-3</v>
      </c>
      <c r="AU258" t="s">
        <v>349</v>
      </c>
      <c r="AV258">
        <v>0</v>
      </c>
      <c r="AW258">
        <v>2</v>
      </c>
      <c r="AX258">
        <v>42559903</v>
      </c>
      <c r="AY258">
        <v>1</v>
      </c>
      <c r="AZ258">
        <v>0</v>
      </c>
      <c r="BA258">
        <v>251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CX258">
        <f>Y258*Source!I196</f>
        <v>3.5624999999999997E-3</v>
      </c>
      <c r="CY258">
        <f t="shared" si="18"/>
        <v>49982.16</v>
      </c>
      <c r="CZ258">
        <f t="shared" si="19"/>
        <v>25764</v>
      </c>
      <c r="DA258">
        <f t="shared" si="20"/>
        <v>1.94</v>
      </c>
      <c r="DB258">
        <v>0</v>
      </c>
    </row>
    <row r="259" spans="1:106" x14ac:dyDescent="0.2">
      <c r="A259">
        <f>ROW(Source!A196)</f>
        <v>196</v>
      </c>
      <c r="B259">
        <v>42559044</v>
      </c>
      <c r="C259">
        <v>42559883</v>
      </c>
      <c r="D259">
        <v>38704654</v>
      </c>
      <c r="E259">
        <v>1</v>
      </c>
      <c r="F259">
        <v>1</v>
      </c>
      <c r="G259">
        <v>1</v>
      </c>
      <c r="H259">
        <v>3</v>
      </c>
      <c r="I259" t="s">
        <v>296</v>
      </c>
      <c r="J259" t="s">
        <v>297</v>
      </c>
      <c r="K259" t="s">
        <v>298</v>
      </c>
      <c r="L259">
        <v>1348</v>
      </c>
      <c r="N259">
        <v>1009</v>
      </c>
      <c r="O259" t="s">
        <v>594</v>
      </c>
      <c r="P259" t="s">
        <v>594</v>
      </c>
      <c r="Q259">
        <v>1000</v>
      </c>
      <c r="W259">
        <v>0</v>
      </c>
      <c r="X259">
        <v>-1464546961</v>
      </c>
      <c r="Y259">
        <v>1.1299999999999999E-2</v>
      </c>
      <c r="AA259">
        <v>94952.6</v>
      </c>
      <c r="AB259">
        <v>0</v>
      </c>
      <c r="AC259">
        <v>0</v>
      </c>
      <c r="AD259">
        <v>0</v>
      </c>
      <c r="AE259">
        <v>26230</v>
      </c>
      <c r="AF259">
        <v>0</v>
      </c>
      <c r="AG259">
        <v>0</v>
      </c>
      <c r="AH259">
        <v>0</v>
      </c>
      <c r="AI259">
        <v>3.62</v>
      </c>
      <c r="AJ259">
        <v>1</v>
      </c>
      <c r="AK259">
        <v>1</v>
      </c>
      <c r="AL259">
        <v>1</v>
      </c>
      <c r="AN259">
        <v>0</v>
      </c>
      <c r="AO259">
        <v>1</v>
      </c>
      <c r="AP259">
        <v>1</v>
      </c>
      <c r="AQ259">
        <v>0</v>
      </c>
      <c r="AR259">
        <v>0</v>
      </c>
      <c r="AS259" t="s">
        <v>349</v>
      </c>
      <c r="AT259">
        <v>1.1299999999999999E-2</v>
      </c>
      <c r="AU259" t="s">
        <v>349</v>
      </c>
      <c r="AV259">
        <v>0</v>
      </c>
      <c r="AW259">
        <v>2</v>
      </c>
      <c r="AX259">
        <v>42559904</v>
      </c>
      <c r="AY259">
        <v>1</v>
      </c>
      <c r="AZ259">
        <v>0</v>
      </c>
      <c r="BA259">
        <v>252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CX259">
        <f>Y259*Source!I196</f>
        <v>5.367499999999999E-3</v>
      </c>
      <c r="CY259">
        <f t="shared" si="18"/>
        <v>94952.6</v>
      </c>
      <c r="CZ259">
        <f t="shared" si="19"/>
        <v>26230</v>
      </c>
      <c r="DA259">
        <f t="shared" si="20"/>
        <v>3.62</v>
      </c>
      <c r="DB259">
        <v>0</v>
      </c>
    </row>
    <row r="260" spans="1:106" x14ac:dyDescent="0.2">
      <c r="A260">
        <f>ROW(Source!A196)</f>
        <v>196</v>
      </c>
      <c r="B260">
        <v>42559044</v>
      </c>
      <c r="C260">
        <v>42559883</v>
      </c>
      <c r="D260">
        <v>38743951</v>
      </c>
      <c r="E260">
        <v>1</v>
      </c>
      <c r="F260">
        <v>1</v>
      </c>
      <c r="G260">
        <v>1</v>
      </c>
      <c r="H260">
        <v>3</v>
      </c>
      <c r="I260" t="s">
        <v>80</v>
      </c>
      <c r="J260" t="s">
        <v>81</v>
      </c>
      <c r="K260" t="s">
        <v>82</v>
      </c>
      <c r="L260">
        <v>1339</v>
      </c>
      <c r="N260">
        <v>1007</v>
      </c>
      <c r="O260" t="s">
        <v>83</v>
      </c>
      <c r="P260" t="s">
        <v>83</v>
      </c>
      <c r="Q260">
        <v>1</v>
      </c>
      <c r="W260">
        <v>0</v>
      </c>
      <c r="X260">
        <v>-1546867598</v>
      </c>
      <c r="Y260">
        <v>2.3999999999999998E-3</v>
      </c>
      <c r="AA260">
        <v>432.62</v>
      </c>
      <c r="AB260">
        <v>0</v>
      </c>
      <c r="AC260">
        <v>0</v>
      </c>
      <c r="AD260">
        <v>0</v>
      </c>
      <c r="AE260">
        <v>74.59</v>
      </c>
      <c r="AF260">
        <v>0</v>
      </c>
      <c r="AG260">
        <v>0</v>
      </c>
      <c r="AH260">
        <v>0</v>
      </c>
      <c r="AI260">
        <v>5.8</v>
      </c>
      <c r="AJ260">
        <v>1</v>
      </c>
      <c r="AK260">
        <v>1</v>
      </c>
      <c r="AL260">
        <v>1</v>
      </c>
      <c r="AN260">
        <v>0</v>
      </c>
      <c r="AO260">
        <v>1</v>
      </c>
      <c r="AP260">
        <v>1</v>
      </c>
      <c r="AQ260">
        <v>0</v>
      </c>
      <c r="AR260">
        <v>0</v>
      </c>
      <c r="AS260" t="s">
        <v>349</v>
      </c>
      <c r="AT260">
        <v>2.3999999999999998E-3</v>
      </c>
      <c r="AU260" t="s">
        <v>349</v>
      </c>
      <c r="AV260">
        <v>0</v>
      </c>
      <c r="AW260">
        <v>2</v>
      </c>
      <c r="AX260">
        <v>42559905</v>
      </c>
      <c r="AY260">
        <v>1</v>
      </c>
      <c r="AZ260">
        <v>0</v>
      </c>
      <c r="BA260">
        <v>253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CX260">
        <f>Y260*Source!I196</f>
        <v>1.14E-3</v>
      </c>
      <c r="CY260">
        <f t="shared" si="18"/>
        <v>432.62</v>
      </c>
      <c r="CZ260">
        <f t="shared" si="19"/>
        <v>74.59</v>
      </c>
      <c r="DA260">
        <f t="shared" si="20"/>
        <v>5.8</v>
      </c>
      <c r="DB260">
        <v>0</v>
      </c>
    </row>
  </sheetData>
  <phoneticPr fontId="9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3"/>
  <sheetViews>
    <sheetView workbookViewId="0"/>
  </sheetViews>
  <sheetFormatPr defaultRowHeight="12.75" x14ac:dyDescent="0.2"/>
  <sheetData>
    <row r="1" spans="1:44" x14ac:dyDescent="0.2">
      <c r="A1">
        <f>ROW(Source!A28)</f>
        <v>28</v>
      </c>
      <c r="B1">
        <v>42559357</v>
      </c>
      <c r="C1">
        <v>42559348</v>
      </c>
      <c r="D1">
        <v>18410255</v>
      </c>
      <c r="E1">
        <v>1</v>
      </c>
      <c r="F1">
        <v>1</v>
      </c>
      <c r="G1">
        <v>1</v>
      </c>
      <c r="H1">
        <v>1</v>
      </c>
      <c r="I1" t="s">
        <v>27</v>
      </c>
      <c r="J1" t="s">
        <v>349</v>
      </c>
      <c r="K1" t="s">
        <v>28</v>
      </c>
      <c r="L1">
        <v>1369</v>
      </c>
      <c r="N1">
        <v>1013</v>
      </c>
      <c r="O1" t="s">
        <v>29</v>
      </c>
      <c r="P1" t="s">
        <v>29</v>
      </c>
      <c r="Q1">
        <v>1</v>
      </c>
      <c r="X1">
        <v>3.92</v>
      </c>
      <c r="Y1">
        <v>0</v>
      </c>
      <c r="Z1">
        <v>0</v>
      </c>
      <c r="AA1">
        <v>0</v>
      </c>
      <c r="AB1">
        <v>10.94</v>
      </c>
      <c r="AC1">
        <v>0</v>
      </c>
      <c r="AD1">
        <v>1</v>
      </c>
      <c r="AE1">
        <v>1</v>
      </c>
      <c r="AF1" t="s">
        <v>366</v>
      </c>
      <c r="AG1">
        <v>4.508</v>
      </c>
      <c r="AH1">
        <v>2</v>
      </c>
      <c r="AI1">
        <v>42559349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ROW(Source!A28)</f>
        <v>28</v>
      </c>
      <c r="B2">
        <v>42559358</v>
      </c>
      <c r="C2">
        <v>42559348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374</v>
      </c>
      <c r="J2" t="s">
        <v>349</v>
      </c>
      <c r="K2" t="s">
        <v>30</v>
      </c>
      <c r="L2">
        <v>608254</v>
      </c>
      <c r="N2">
        <v>1013</v>
      </c>
      <c r="O2" t="s">
        <v>31</v>
      </c>
      <c r="P2" t="s">
        <v>31</v>
      </c>
      <c r="Q2">
        <v>1</v>
      </c>
      <c r="X2">
        <v>0.01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365</v>
      </c>
      <c r="AG2">
        <v>1.2500000000000001E-2</v>
      </c>
      <c r="AH2">
        <v>2</v>
      </c>
      <c r="AI2">
        <v>42559350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ROW(Source!A28)</f>
        <v>28</v>
      </c>
      <c r="B3">
        <v>42559359</v>
      </c>
      <c r="C3">
        <v>42559348</v>
      </c>
      <c r="D3">
        <v>38766562</v>
      </c>
      <c r="E3">
        <v>1</v>
      </c>
      <c r="F3">
        <v>1</v>
      </c>
      <c r="G3">
        <v>1</v>
      </c>
      <c r="H3">
        <v>2</v>
      </c>
      <c r="I3" t="s">
        <v>32</v>
      </c>
      <c r="J3" t="s">
        <v>33</v>
      </c>
      <c r="K3" t="s">
        <v>34</v>
      </c>
      <c r="L3">
        <v>1368</v>
      </c>
      <c r="N3">
        <v>1011</v>
      </c>
      <c r="O3" t="s">
        <v>35</v>
      </c>
      <c r="P3" t="s">
        <v>35</v>
      </c>
      <c r="Q3">
        <v>1</v>
      </c>
      <c r="X3">
        <v>0.01</v>
      </c>
      <c r="Y3">
        <v>0</v>
      </c>
      <c r="Z3">
        <v>99.89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365</v>
      </c>
      <c r="AG3">
        <v>1.2500000000000001E-2</v>
      </c>
      <c r="AH3">
        <v>2</v>
      </c>
      <c r="AI3">
        <v>42559351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ROW(Source!A28)</f>
        <v>28</v>
      </c>
      <c r="B4">
        <v>42559360</v>
      </c>
      <c r="C4">
        <v>42559348</v>
      </c>
      <c r="D4">
        <v>38766596</v>
      </c>
      <c r="E4">
        <v>1</v>
      </c>
      <c r="F4">
        <v>1</v>
      </c>
      <c r="G4">
        <v>1</v>
      </c>
      <c r="H4">
        <v>2</v>
      </c>
      <c r="I4" t="s">
        <v>36</v>
      </c>
      <c r="J4" t="s">
        <v>37</v>
      </c>
      <c r="K4" t="s">
        <v>38</v>
      </c>
      <c r="L4">
        <v>1368</v>
      </c>
      <c r="N4">
        <v>1011</v>
      </c>
      <c r="O4" t="s">
        <v>35</v>
      </c>
      <c r="P4" t="s">
        <v>35</v>
      </c>
      <c r="Q4">
        <v>1</v>
      </c>
      <c r="X4">
        <v>0.01</v>
      </c>
      <c r="Y4">
        <v>0</v>
      </c>
      <c r="Z4">
        <v>1.7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365</v>
      </c>
      <c r="AG4">
        <v>1.2500000000000001E-2</v>
      </c>
      <c r="AH4">
        <v>2</v>
      </c>
      <c r="AI4">
        <v>42559352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ROW(Source!A28)</f>
        <v>28</v>
      </c>
      <c r="B5">
        <v>42559361</v>
      </c>
      <c r="C5">
        <v>42559348</v>
      </c>
      <c r="D5">
        <v>38768736</v>
      </c>
      <c r="E5">
        <v>1</v>
      </c>
      <c r="F5">
        <v>1</v>
      </c>
      <c r="G5">
        <v>1</v>
      </c>
      <c r="H5">
        <v>2</v>
      </c>
      <c r="I5" t="s">
        <v>39</v>
      </c>
      <c r="J5" t="s">
        <v>40</v>
      </c>
      <c r="K5" t="s">
        <v>41</v>
      </c>
      <c r="L5">
        <v>1368</v>
      </c>
      <c r="N5">
        <v>1011</v>
      </c>
      <c r="O5" t="s">
        <v>35</v>
      </c>
      <c r="P5" t="s">
        <v>35</v>
      </c>
      <c r="Q5">
        <v>1</v>
      </c>
      <c r="X5">
        <v>1.1200000000000001</v>
      </c>
      <c r="Y5">
        <v>0</v>
      </c>
      <c r="Z5">
        <v>6.82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365</v>
      </c>
      <c r="AG5">
        <v>1.4000000000000001</v>
      </c>
      <c r="AH5">
        <v>2</v>
      </c>
      <c r="AI5">
        <v>42559353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ROW(Source!A28)</f>
        <v>28</v>
      </c>
      <c r="B6">
        <v>42559362</v>
      </c>
      <c r="C6">
        <v>42559348</v>
      </c>
      <c r="D6">
        <v>38768996</v>
      </c>
      <c r="E6">
        <v>1</v>
      </c>
      <c r="F6">
        <v>1</v>
      </c>
      <c r="G6">
        <v>1</v>
      </c>
      <c r="H6">
        <v>2</v>
      </c>
      <c r="I6" t="s">
        <v>42</v>
      </c>
      <c r="J6" t="s">
        <v>43</v>
      </c>
      <c r="K6" t="s">
        <v>44</v>
      </c>
      <c r="L6">
        <v>1368</v>
      </c>
      <c r="N6">
        <v>1011</v>
      </c>
      <c r="O6" t="s">
        <v>35</v>
      </c>
      <c r="P6" t="s">
        <v>35</v>
      </c>
      <c r="Q6">
        <v>1</v>
      </c>
      <c r="X6">
        <v>0.02</v>
      </c>
      <c r="Y6">
        <v>0</v>
      </c>
      <c r="Z6">
        <v>87.17</v>
      </c>
      <c r="AA6">
        <v>11.6</v>
      </c>
      <c r="AB6">
        <v>0</v>
      </c>
      <c r="AC6">
        <v>0</v>
      </c>
      <c r="AD6">
        <v>1</v>
      </c>
      <c r="AE6">
        <v>0</v>
      </c>
      <c r="AF6" t="s">
        <v>365</v>
      </c>
      <c r="AG6">
        <v>2.5000000000000001E-2</v>
      </c>
      <c r="AH6">
        <v>2</v>
      </c>
      <c r="AI6">
        <v>42559354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ROW(Source!A28)</f>
        <v>28</v>
      </c>
      <c r="B7">
        <v>42559363</v>
      </c>
      <c r="C7">
        <v>42559348</v>
      </c>
      <c r="D7">
        <v>38704689</v>
      </c>
      <c r="E7">
        <v>1</v>
      </c>
      <c r="F7">
        <v>1</v>
      </c>
      <c r="G7">
        <v>1</v>
      </c>
      <c r="H7">
        <v>3</v>
      </c>
      <c r="I7" t="s">
        <v>45</v>
      </c>
      <c r="J7" t="s">
        <v>46</v>
      </c>
      <c r="K7" t="s">
        <v>47</v>
      </c>
      <c r="L7">
        <v>1348</v>
      </c>
      <c r="N7">
        <v>1009</v>
      </c>
      <c r="O7" t="s">
        <v>594</v>
      </c>
      <c r="P7" t="s">
        <v>594</v>
      </c>
      <c r="Q7">
        <v>1000</v>
      </c>
      <c r="X7">
        <v>8.0000000000000002E-3</v>
      </c>
      <c r="Y7">
        <v>9420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349</v>
      </c>
      <c r="AG7">
        <v>8.0000000000000002E-3</v>
      </c>
      <c r="AH7">
        <v>2</v>
      </c>
      <c r="AI7">
        <v>42559355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42559364</v>
      </c>
      <c r="C8">
        <v>42559348</v>
      </c>
      <c r="D8">
        <v>38716195</v>
      </c>
      <c r="E8">
        <v>1</v>
      </c>
      <c r="F8">
        <v>1</v>
      </c>
      <c r="G8">
        <v>1</v>
      </c>
      <c r="H8">
        <v>3</v>
      </c>
      <c r="I8" t="s">
        <v>48</v>
      </c>
      <c r="J8" t="s">
        <v>49</v>
      </c>
      <c r="K8" t="s">
        <v>50</v>
      </c>
      <c r="L8">
        <v>1348</v>
      </c>
      <c r="N8">
        <v>1009</v>
      </c>
      <c r="O8" t="s">
        <v>594</v>
      </c>
      <c r="P8" t="s">
        <v>594</v>
      </c>
      <c r="Q8">
        <v>1000</v>
      </c>
      <c r="X8">
        <v>1.5900000000000001E-2</v>
      </c>
      <c r="Y8">
        <v>20990.35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349</v>
      </c>
      <c r="AG8">
        <v>1.5900000000000001E-2</v>
      </c>
      <c r="AH8">
        <v>2</v>
      </c>
      <c r="AI8">
        <v>42559356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ROW(Source!A29)</f>
        <v>29</v>
      </c>
      <c r="B9">
        <v>42559373</v>
      </c>
      <c r="C9">
        <v>42559365</v>
      </c>
      <c r="D9">
        <v>18406785</v>
      </c>
      <c r="E9">
        <v>1</v>
      </c>
      <c r="F9">
        <v>1</v>
      </c>
      <c r="G9">
        <v>1</v>
      </c>
      <c r="H9">
        <v>1</v>
      </c>
      <c r="I9" t="s">
        <v>51</v>
      </c>
      <c r="J9" t="s">
        <v>349</v>
      </c>
      <c r="K9" t="s">
        <v>52</v>
      </c>
      <c r="L9">
        <v>1369</v>
      </c>
      <c r="N9">
        <v>1013</v>
      </c>
      <c r="O9" t="s">
        <v>29</v>
      </c>
      <c r="P9" t="s">
        <v>29</v>
      </c>
      <c r="Q9">
        <v>1</v>
      </c>
      <c r="X9">
        <v>71.06</v>
      </c>
      <c r="Y9">
        <v>0</v>
      </c>
      <c r="Z9">
        <v>0</v>
      </c>
      <c r="AA9">
        <v>0</v>
      </c>
      <c r="AB9">
        <v>8.86</v>
      </c>
      <c r="AC9">
        <v>0</v>
      </c>
      <c r="AD9">
        <v>1</v>
      </c>
      <c r="AE9">
        <v>1</v>
      </c>
      <c r="AF9" t="s">
        <v>366</v>
      </c>
      <c r="AG9">
        <v>81.718999999999994</v>
      </c>
      <c r="AH9">
        <v>2</v>
      </c>
      <c r="AI9">
        <v>42559366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ROW(Source!A29)</f>
        <v>29</v>
      </c>
      <c r="B10">
        <v>42559374</v>
      </c>
      <c r="C10">
        <v>42559365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374</v>
      </c>
      <c r="J10" t="s">
        <v>349</v>
      </c>
      <c r="K10" t="s">
        <v>30</v>
      </c>
      <c r="L10">
        <v>608254</v>
      </c>
      <c r="N10">
        <v>1013</v>
      </c>
      <c r="O10" t="s">
        <v>31</v>
      </c>
      <c r="P10" t="s">
        <v>31</v>
      </c>
      <c r="Q10">
        <v>1</v>
      </c>
      <c r="X10">
        <v>0.01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2</v>
      </c>
      <c r="AF10" t="s">
        <v>365</v>
      </c>
      <c r="AG10">
        <v>1.2500000000000001E-2</v>
      </c>
      <c r="AH10">
        <v>2</v>
      </c>
      <c r="AI10">
        <v>42559367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ROW(Source!A29)</f>
        <v>29</v>
      </c>
      <c r="B11">
        <v>42559375</v>
      </c>
      <c r="C11">
        <v>42559365</v>
      </c>
      <c r="D11">
        <v>38766639</v>
      </c>
      <c r="E11">
        <v>1</v>
      </c>
      <c r="F11">
        <v>1</v>
      </c>
      <c r="G11">
        <v>1</v>
      </c>
      <c r="H11">
        <v>2</v>
      </c>
      <c r="I11" t="s">
        <v>53</v>
      </c>
      <c r="J11" t="s">
        <v>54</v>
      </c>
      <c r="K11" t="s">
        <v>55</v>
      </c>
      <c r="L11">
        <v>1368</v>
      </c>
      <c r="N11">
        <v>1011</v>
      </c>
      <c r="O11" t="s">
        <v>35</v>
      </c>
      <c r="P11" t="s">
        <v>35</v>
      </c>
      <c r="Q11">
        <v>1</v>
      </c>
      <c r="X11">
        <v>0.01</v>
      </c>
      <c r="Y11">
        <v>0</v>
      </c>
      <c r="Z11">
        <v>31.26</v>
      </c>
      <c r="AA11">
        <v>13.5</v>
      </c>
      <c r="AB11">
        <v>0</v>
      </c>
      <c r="AC11">
        <v>0</v>
      </c>
      <c r="AD11">
        <v>1</v>
      </c>
      <c r="AE11">
        <v>0</v>
      </c>
      <c r="AF11" t="s">
        <v>365</v>
      </c>
      <c r="AG11">
        <v>1.2500000000000001E-2</v>
      </c>
      <c r="AH11">
        <v>2</v>
      </c>
      <c r="AI11">
        <v>42559368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42559376</v>
      </c>
      <c r="C12">
        <v>42559365</v>
      </c>
      <c r="D12">
        <v>38768996</v>
      </c>
      <c r="E12">
        <v>1</v>
      </c>
      <c r="F12">
        <v>1</v>
      </c>
      <c r="G12">
        <v>1</v>
      </c>
      <c r="H12">
        <v>2</v>
      </c>
      <c r="I12" t="s">
        <v>42</v>
      </c>
      <c r="J12" t="s">
        <v>43</v>
      </c>
      <c r="K12" t="s">
        <v>44</v>
      </c>
      <c r="L12">
        <v>1368</v>
      </c>
      <c r="N12">
        <v>1011</v>
      </c>
      <c r="O12" t="s">
        <v>35</v>
      </c>
      <c r="P12" t="s">
        <v>35</v>
      </c>
      <c r="Q12">
        <v>1</v>
      </c>
      <c r="X12">
        <v>0.03</v>
      </c>
      <c r="Y12">
        <v>0</v>
      </c>
      <c r="Z12">
        <v>87.17</v>
      </c>
      <c r="AA12">
        <v>11.6</v>
      </c>
      <c r="AB12">
        <v>0</v>
      </c>
      <c r="AC12">
        <v>0</v>
      </c>
      <c r="AD12">
        <v>1</v>
      </c>
      <c r="AE12">
        <v>0</v>
      </c>
      <c r="AF12" t="s">
        <v>365</v>
      </c>
      <c r="AG12">
        <v>3.7499999999999999E-2</v>
      </c>
      <c r="AH12">
        <v>2</v>
      </c>
      <c r="AI12">
        <v>42559369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42559377</v>
      </c>
      <c r="C13">
        <v>42559365</v>
      </c>
      <c r="D13">
        <v>38704427</v>
      </c>
      <c r="E13">
        <v>1</v>
      </c>
      <c r="F13">
        <v>1</v>
      </c>
      <c r="G13">
        <v>1</v>
      </c>
      <c r="H13">
        <v>3</v>
      </c>
      <c r="I13" t="s">
        <v>56</v>
      </c>
      <c r="J13" t="s">
        <v>57</v>
      </c>
      <c r="K13" t="s">
        <v>58</v>
      </c>
      <c r="L13">
        <v>1348</v>
      </c>
      <c r="N13">
        <v>1009</v>
      </c>
      <c r="O13" t="s">
        <v>594</v>
      </c>
      <c r="P13" t="s">
        <v>594</v>
      </c>
      <c r="Q13">
        <v>1000</v>
      </c>
      <c r="X13">
        <v>2.46E-2</v>
      </c>
      <c r="Y13">
        <v>15707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349</v>
      </c>
      <c r="AG13">
        <v>2.46E-2</v>
      </c>
      <c r="AH13">
        <v>2</v>
      </c>
      <c r="AI13">
        <v>42559370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ROW(Source!A29)</f>
        <v>29</v>
      </c>
      <c r="B14">
        <v>42559378</v>
      </c>
      <c r="C14">
        <v>42559365</v>
      </c>
      <c r="D14">
        <v>38701883</v>
      </c>
      <c r="E14">
        <v>1</v>
      </c>
      <c r="F14">
        <v>1</v>
      </c>
      <c r="G14">
        <v>1</v>
      </c>
      <c r="H14">
        <v>3</v>
      </c>
      <c r="I14" t="s">
        <v>59</v>
      </c>
      <c r="J14" t="s">
        <v>60</v>
      </c>
      <c r="K14" t="s">
        <v>61</v>
      </c>
      <c r="L14">
        <v>1346</v>
      </c>
      <c r="N14">
        <v>1009</v>
      </c>
      <c r="O14" t="s">
        <v>62</v>
      </c>
      <c r="P14" t="s">
        <v>62</v>
      </c>
      <c r="Q14">
        <v>1</v>
      </c>
      <c r="X14">
        <v>0.3</v>
      </c>
      <c r="Y14">
        <v>1.81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349</v>
      </c>
      <c r="AG14">
        <v>0.3</v>
      </c>
      <c r="AH14">
        <v>2</v>
      </c>
      <c r="AI14">
        <v>42559371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ROW(Source!A29)</f>
        <v>29</v>
      </c>
      <c r="B15">
        <v>42559379</v>
      </c>
      <c r="C15">
        <v>42559365</v>
      </c>
      <c r="D15">
        <v>38704658</v>
      </c>
      <c r="E15">
        <v>1</v>
      </c>
      <c r="F15">
        <v>1</v>
      </c>
      <c r="G15">
        <v>1</v>
      </c>
      <c r="H15">
        <v>3</v>
      </c>
      <c r="I15" t="s">
        <v>63</v>
      </c>
      <c r="J15" t="s">
        <v>64</v>
      </c>
      <c r="K15" t="s">
        <v>65</v>
      </c>
      <c r="L15">
        <v>1346</v>
      </c>
      <c r="N15">
        <v>1009</v>
      </c>
      <c r="O15" t="s">
        <v>62</v>
      </c>
      <c r="P15" t="s">
        <v>62</v>
      </c>
      <c r="Q15">
        <v>1</v>
      </c>
      <c r="X15">
        <v>2.7</v>
      </c>
      <c r="Y15">
        <v>32.590000000000003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349</v>
      </c>
      <c r="AG15">
        <v>2.7</v>
      </c>
      <c r="AH15">
        <v>2</v>
      </c>
      <c r="AI15">
        <v>42559372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ROW(Source!A30)</f>
        <v>30</v>
      </c>
      <c r="B16">
        <v>42559390</v>
      </c>
      <c r="C16">
        <v>42559380</v>
      </c>
      <c r="D16">
        <v>18410572</v>
      </c>
      <c r="E16">
        <v>1</v>
      </c>
      <c r="F16">
        <v>1</v>
      </c>
      <c r="G16">
        <v>1</v>
      </c>
      <c r="H16">
        <v>1</v>
      </c>
      <c r="I16" t="s">
        <v>66</v>
      </c>
      <c r="J16" t="s">
        <v>349</v>
      </c>
      <c r="K16" t="s">
        <v>67</v>
      </c>
      <c r="L16">
        <v>1369</v>
      </c>
      <c r="N16">
        <v>1013</v>
      </c>
      <c r="O16" t="s">
        <v>29</v>
      </c>
      <c r="P16" t="s">
        <v>29</v>
      </c>
      <c r="Q16">
        <v>1</v>
      </c>
      <c r="X16">
        <v>23.98</v>
      </c>
      <c r="Y16">
        <v>0</v>
      </c>
      <c r="Z16">
        <v>0</v>
      </c>
      <c r="AA16">
        <v>0</v>
      </c>
      <c r="AB16">
        <v>8.74</v>
      </c>
      <c r="AC16">
        <v>0</v>
      </c>
      <c r="AD16">
        <v>1</v>
      </c>
      <c r="AE16">
        <v>1</v>
      </c>
      <c r="AF16" t="s">
        <v>366</v>
      </c>
      <c r="AG16">
        <v>27.576999999999998</v>
      </c>
      <c r="AH16">
        <v>2</v>
      </c>
      <c r="AI16">
        <v>42559381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ROW(Source!A30)</f>
        <v>30</v>
      </c>
      <c r="B17">
        <v>42559391</v>
      </c>
      <c r="C17">
        <v>42559380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374</v>
      </c>
      <c r="J17" t="s">
        <v>349</v>
      </c>
      <c r="K17" t="s">
        <v>30</v>
      </c>
      <c r="L17">
        <v>608254</v>
      </c>
      <c r="N17">
        <v>1013</v>
      </c>
      <c r="O17" t="s">
        <v>31</v>
      </c>
      <c r="P17" t="s">
        <v>31</v>
      </c>
      <c r="Q17">
        <v>1</v>
      </c>
      <c r="X17">
        <v>0.01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2</v>
      </c>
      <c r="AF17" t="s">
        <v>365</v>
      </c>
      <c r="AG17">
        <v>1.2500000000000001E-2</v>
      </c>
      <c r="AH17">
        <v>2</v>
      </c>
      <c r="AI17">
        <v>42559382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ROW(Source!A30)</f>
        <v>30</v>
      </c>
      <c r="B18">
        <v>42559392</v>
      </c>
      <c r="C18">
        <v>42559380</v>
      </c>
      <c r="D18">
        <v>38766639</v>
      </c>
      <c r="E18">
        <v>1</v>
      </c>
      <c r="F18">
        <v>1</v>
      </c>
      <c r="G18">
        <v>1</v>
      </c>
      <c r="H18">
        <v>2</v>
      </c>
      <c r="I18" t="s">
        <v>53</v>
      </c>
      <c r="J18" t="s">
        <v>54</v>
      </c>
      <c r="K18" t="s">
        <v>55</v>
      </c>
      <c r="L18">
        <v>1368</v>
      </c>
      <c r="N18">
        <v>1011</v>
      </c>
      <c r="O18" t="s">
        <v>35</v>
      </c>
      <c r="P18" t="s">
        <v>35</v>
      </c>
      <c r="Q18">
        <v>1</v>
      </c>
      <c r="X18">
        <v>0.01</v>
      </c>
      <c r="Y18">
        <v>0</v>
      </c>
      <c r="Z18">
        <v>31.26</v>
      </c>
      <c r="AA18">
        <v>13.5</v>
      </c>
      <c r="AB18">
        <v>0</v>
      </c>
      <c r="AC18">
        <v>0</v>
      </c>
      <c r="AD18">
        <v>1</v>
      </c>
      <c r="AE18">
        <v>0</v>
      </c>
      <c r="AF18" t="s">
        <v>365</v>
      </c>
      <c r="AG18">
        <v>1.2500000000000001E-2</v>
      </c>
      <c r="AH18">
        <v>2</v>
      </c>
      <c r="AI18">
        <v>42559383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42559393</v>
      </c>
      <c r="C19">
        <v>42559380</v>
      </c>
      <c r="D19">
        <v>38768996</v>
      </c>
      <c r="E19">
        <v>1</v>
      </c>
      <c r="F19">
        <v>1</v>
      </c>
      <c r="G19">
        <v>1</v>
      </c>
      <c r="H19">
        <v>2</v>
      </c>
      <c r="I19" t="s">
        <v>42</v>
      </c>
      <c r="J19" t="s">
        <v>43</v>
      </c>
      <c r="K19" t="s">
        <v>44</v>
      </c>
      <c r="L19">
        <v>1368</v>
      </c>
      <c r="N19">
        <v>1011</v>
      </c>
      <c r="O19" t="s">
        <v>35</v>
      </c>
      <c r="P19" t="s">
        <v>35</v>
      </c>
      <c r="Q19">
        <v>1</v>
      </c>
      <c r="X19">
        <v>0.04</v>
      </c>
      <c r="Y19">
        <v>0</v>
      </c>
      <c r="Z19">
        <v>87.17</v>
      </c>
      <c r="AA19">
        <v>11.6</v>
      </c>
      <c r="AB19">
        <v>0</v>
      </c>
      <c r="AC19">
        <v>0</v>
      </c>
      <c r="AD19">
        <v>1</v>
      </c>
      <c r="AE19">
        <v>0</v>
      </c>
      <c r="AF19" t="s">
        <v>365</v>
      </c>
      <c r="AG19">
        <v>0.05</v>
      </c>
      <c r="AH19">
        <v>2</v>
      </c>
      <c r="AI19">
        <v>42559384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42559394</v>
      </c>
      <c r="C20">
        <v>42559380</v>
      </c>
      <c r="D20">
        <v>38704430</v>
      </c>
      <c r="E20">
        <v>1</v>
      </c>
      <c r="F20">
        <v>1</v>
      </c>
      <c r="G20">
        <v>1</v>
      </c>
      <c r="H20">
        <v>3</v>
      </c>
      <c r="I20" t="s">
        <v>70</v>
      </c>
      <c r="J20" t="s">
        <v>299</v>
      </c>
      <c r="K20" t="s">
        <v>72</v>
      </c>
      <c r="L20">
        <v>1348</v>
      </c>
      <c r="N20">
        <v>1009</v>
      </c>
      <c r="O20" t="s">
        <v>594</v>
      </c>
      <c r="P20" t="s">
        <v>594</v>
      </c>
      <c r="Q20">
        <v>1000</v>
      </c>
      <c r="X20">
        <v>1.95E-2</v>
      </c>
      <c r="Y20">
        <v>17496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349</v>
      </c>
      <c r="AG20">
        <v>1.95E-2</v>
      </c>
      <c r="AH20">
        <v>2</v>
      </c>
      <c r="AI20">
        <v>42559385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42559395</v>
      </c>
      <c r="C21">
        <v>42559380</v>
      </c>
      <c r="D21">
        <v>38704655</v>
      </c>
      <c r="E21">
        <v>1</v>
      </c>
      <c r="F21">
        <v>1</v>
      </c>
      <c r="G21">
        <v>1</v>
      </c>
      <c r="H21">
        <v>3</v>
      </c>
      <c r="I21" t="s">
        <v>73</v>
      </c>
      <c r="J21" t="s">
        <v>300</v>
      </c>
      <c r="K21" t="s">
        <v>75</v>
      </c>
      <c r="L21">
        <v>1348</v>
      </c>
      <c r="N21">
        <v>1009</v>
      </c>
      <c r="O21" t="s">
        <v>594</v>
      </c>
      <c r="P21" t="s">
        <v>594</v>
      </c>
      <c r="Q21">
        <v>1000</v>
      </c>
      <c r="X21">
        <v>9.7000000000000003E-3</v>
      </c>
      <c r="Y21">
        <v>20775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349</v>
      </c>
      <c r="AG21">
        <v>9.7000000000000003E-3</v>
      </c>
      <c r="AH21">
        <v>2</v>
      </c>
      <c r="AI21">
        <v>42559386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42559396</v>
      </c>
      <c r="C22">
        <v>42559380</v>
      </c>
      <c r="D22">
        <v>38703878</v>
      </c>
      <c r="E22">
        <v>1</v>
      </c>
      <c r="F22">
        <v>1</v>
      </c>
      <c r="G22">
        <v>1</v>
      </c>
      <c r="H22">
        <v>3</v>
      </c>
      <c r="I22" t="s">
        <v>76</v>
      </c>
      <c r="J22" t="s">
        <v>301</v>
      </c>
      <c r="K22" t="s">
        <v>78</v>
      </c>
      <c r="L22">
        <v>1348</v>
      </c>
      <c r="N22">
        <v>1009</v>
      </c>
      <c r="O22" t="s">
        <v>594</v>
      </c>
      <c r="P22" t="s">
        <v>594</v>
      </c>
      <c r="Q22">
        <v>1000</v>
      </c>
      <c r="X22">
        <v>5.0000000000000001E-3</v>
      </c>
      <c r="Y22">
        <v>2898.5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349</v>
      </c>
      <c r="AG22">
        <v>5.0000000000000001E-3</v>
      </c>
      <c r="AH22">
        <v>2</v>
      </c>
      <c r="AI22">
        <v>42559387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42559397</v>
      </c>
      <c r="C23">
        <v>42559380</v>
      </c>
      <c r="D23">
        <v>38701883</v>
      </c>
      <c r="E23">
        <v>1</v>
      </c>
      <c r="F23">
        <v>1</v>
      </c>
      <c r="G23">
        <v>1</v>
      </c>
      <c r="H23">
        <v>3</v>
      </c>
      <c r="I23" t="s">
        <v>59</v>
      </c>
      <c r="J23" t="s">
        <v>60</v>
      </c>
      <c r="K23" t="s">
        <v>61</v>
      </c>
      <c r="L23">
        <v>1346</v>
      </c>
      <c r="N23">
        <v>1009</v>
      </c>
      <c r="O23" t="s">
        <v>62</v>
      </c>
      <c r="P23" t="s">
        <v>62</v>
      </c>
      <c r="Q23">
        <v>1</v>
      </c>
      <c r="X23">
        <v>0.34</v>
      </c>
      <c r="Y23">
        <v>1.81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349</v>
      </c>
      <c r="AG23">
        <v>0.34</v>
      </c>
      <c r="AH23">
        <v>2</v>
      </c>
      <c r="AI23">
        <v>42559388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ROW(Source!A30)</f>
        <v>30</v>
      </c>
      <c r="B24">
        <v>42559398</v>
      </c>
      <c r="C24">
        <v>42559380</v>
      </c>
      <c r="D24">
        <v>38743951</v>
      </c>
      <c r="E24">
        <v>1</v>
      </c>
      <c r="F24">
        <v>1</v>
      </c>
      <c r="G24">
        <v>1</v>
      </c>
      <c r="H24">
        <v>3</v>
      </c>
      <c r="I24" t="s">
        <v>80</v>
      </c>
      <c r="J24" t="s">
        <v>302</v>
      </c>
      <c r="K24" t="s">
        <v>82</v>
      </c>
      <c r="L24">
        <v>1339</v>
      </c>
      <c r="N24">
        <v>1007</v>
      </c>
      <c r="O24" t="s">
        <v>83</v>
      </c>
      <c r="P24" t="s">
        <v>83</v>
      </c>
      <c r="Q24">
        <v>1</v>
      </c>
      <c r="X24">
        <v>4.0000000000000002E-4</v>
      </c>
      <c r="Y24">
        <v>74.59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349</v>
      </c>
      <c r="AG24">
        <v>4.0000000000000002E-4</v>
      </c>
      <c r="AH24">
        <v>2</v>
      </c>
      <c r="AI24">
        <v>42559389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ROW(Source!A31)</f>
        <v>31</v>
      </c>
      <c r="B25">
        <v>42559406</v>
      </c>
      <c r="C25">
        <v>42559399</v>
      </c>
      <c r="D25">
        <v>18410244</v>
      </c>
      <c r="E25">
        <v>1</v>
      </c>
      <c r="F25">
        <v>1</v>
      </c>
      <c r="G25">
        <v>1</v>
      </c>
      <c r="H25">
        <v>1</v>
      </c>
      <c r="I25" t="s">
        <v>84</v>
      </c>
      <c r="J25" t="s">
        <v>349</v>
      </c>
      <c r="K25" t="s">
        <v>85</v>
      </c>
      <c r="L25">
        <v>1369</v>
      </c>
      <c r="N25">
        <v>1013</v>
      </c>
      <c r="O25" t="s">
        <v>29</v>
      </c>
      <c r="P25" t="s">
        <v>29</v>
      </c>
      <c r="Q25">
        <v>1</v>
      </c>
      <c r="X25">
        <v>10.07</v>
      </c>
      <c r="Y25">
        <v>0</v>
      </c>
      <c r="Z25">
        <v>0</v>
      </c>
      <c r="AA25">
        <v>0</v>
      </c>
      <c r="AB25">
        <v>9.2899999999999991</v>
      </c>
      <c r="AC25">
        <v>0</v>
      </c>
      <c r="AD25">
        <v>1</v>
      </c>
      <c r="AE25">
        <v>1</v>
      </c>
      <c r="AF25" t="s">
        <v>366</v>
      </c>
      <c r="AG25">
        <v>11.580499999999999</v>
      </c>
      <c r="AH25">
        <v>2</v>
      </c>
      <c r="AI25">
        <v>42559400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ROW(Source!A31)</f>
        <v>31</v>
      </c>
      <c r="B26">
        <v>42559407</v>
      </c>
      <c r="C26">
        <v>42559399</v>
      </c>
      <c r="D26">
        <v>38766596</v>
      </c>
      <c r="E26">
        <v>1</v>
      </c>
      <c r="F26">
        <v>1</v>
      </c>
      <c r="G26">
        <v>1</v>
      </c>
      <c r="H26">
        <v>2</v>
      </c>
      <c r="I26" t="s">
        <v>36</v>
      </c>
      <c r="J26" t="s">
        <v>37</v>
      </c>
      <c r="K26" t="s">
        <v>38</v>
      </c>
      <c r="L26">
        <v>1368</v>
      </c>
      <c r="N26">
        <v>1011</v>
      </c>
      <c r="O26" t="s">
        <v>35</v>
      </c>
      <c r="P26" t="s">
        <v>35</v>
      </c>
      <c r="Q26">
        <v>1</v>
      </c>
      <c r="X26">
        <v>0.13</v>
      </c>
      <c r="Y26">
        <v>0</v>
      </c>
      <c r="Z26">
        <v>1.7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365</v>
      </c>
      <c r="AG26">
        <v>0.16250000000000001</v>
      </c>
      <c r="AH26">
        <v>2</v>
      </c>
      <c r="AI26">
        <v>42559401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ROW(Source!A31)</f>
        <v>31</v>
      </c>
      <c r="B27">
        <v>42559408</v>
      </c>
      <c r="C27">
        <v>42559399</v>
      </c>
      <c r="D27">
        <v>38768996</v>
      </c>
      <c r="E27">
        <v>1</v>
      </c>
      <c r="F27">
        <v>1</v>
      </c>
      <c r="G27">
        <v>1</v>
      </c>
      <c r="H27">
        <v>2</v>
      </c>
      <c r="I27" t="s">
        <v>42</v>
      </c>
      <c r="J27" t="s">
        <v>43</v>
      </c>
      <c r="K27" t="s">
        <v>44</v>
      </c>
      <c r="L27">
        <v>1368</v>
      </c>
      <c r="N27">
        <v>1011</v>
      </c>
      <c r="O27" t="s">
        <v>35</v>
      </c>
      <c r="P27" t="s">
        <v>35</v>
      </c>
      <c r="Q27">
        <v>1</v>
      </c>
      <c r="X27">
        <v>0.11</v>
      </c>
      <c r="Y27">
        <v>0</v>
      </c>
      <c r="Z27">
        <v>87.17</v>
      </c>
      <c r="AA27">
        <v>11.6</v>
      </c>
      <c r="AB27">
        <v>0</v>
      </c>
      <c r="AC27">
        <v>0</v>
      </c>
      <c r="AD27">
        <v>1</v>
      </c>
      <c r="AE27">
        <v>0</v>
      </c>
      <c r="AF27" t="s">
        <v>365</v>
      </c>
      <c r="AG27">
        <v>0.13750000000000001</v>
      </c>
      <c r="AH27">
        <v>2</v>
      </c>
      <c r="AI27">
        <v>42559402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ROW(Source!A31)</f>
        <v>31</v>
      </c>
      <c r="B28">
        <v>42559409</v>
      </c>
      <c r="C28">
        <v>42559399</v>
      </c>
      <c r="D28">
        <v>38704451</v>
      </c>
      <c r="E28">
        <v>1</v>
      </c>
      <c r="F28">
        <v>1</v>
      </c>
      <c r="G28">
        <v>1</v>
      </c>
      <c r="H28">
        <v>3</v>
      </c>
      <c r="I28" t="s">
        <v>86</v>
      </c>
      <c r="J28" t="s">
        <v>87</v>
      </c>
      <c r="K28" t="s">
        <v>88</v>
      </c>
      <c r="L28">
        <v>1348</v>
      </c>
      <c r="N28">
        <v>1009</v>
      </c>
      <c r="O28" t="s">
        <v>594</v>
      </c>
      <c r="P28" t="s">
        <v>594</v>
      </c>
      <c r="Q28">
        <v>1000</v>
      </c>
      <c r="X28">
        <v>5.8999999999999997E-2</v>
      </c>
      <c r="Y28">
        <v>15989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349</v>
      </c>
      <c r="AG28">
        <v>5.8999999999999997E-2</v>
      </c>
      <c r="AH28">
        <v>2</v>
      </c>
      <c r="AI28">
        <v>42559403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ROW(Source!A31)</f>
        <v>31</v>
      </c>
      <c r="B29">
        <v>42559410</v>
      </c>
      <c r="C29">
        <v>42559399</v>
      </c>
      <c r="D29">
        <v>38701783</v>
      </c>
      <c r="E29">
        <v>1</v>
      </c>
      <c r="F29">
        <v>1</v>
      </c>
      <c r="G29">
        <v>1</v>
      </c>
      <c r="H29">
        <v>3</v>
      </c>
      <c r="I29" t="s">
        <v>89</v>
      </c>
      <c r="J29" t="s">
        <v>90</v>
      </c>
      <c r="K29" t="s">
        <v>91</v>
      </c>
      <c r="L29">
        <v>1348</v>
      </c>
      <c r="N29">
        <v>1009</v>
      </c>
      <c r="O29" t="s">
        <v>594</v>
      </c>
      <c r="P29" t="s">
        <v>594</v>
      </c>
      <c r="Q29">
        <v>1000</v>
      </c>
      <c r="X29">
        <v>0.01</v>
      </c>
      <c r="Y29">
        <v>6667.01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349</v>
      </c>
      <c r="AG29">
        <v>0.01</v>
      </c>
      <c r="AH29">
        <v>2</v>
      </c>
      <c r="AI29">
        <v>42559404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ROW(Source!A31)</f>
        <v>31</v>
      </c>
      <c r="B30">
        <v>42559411</v>
      </c>
      <c r="C30">
        <v>42559399</v>
      </c>
      <c r="D30">
        <v>38716196</v>
      </c>
      <c r="E30">
        <v>1</v>
      </c>
      <c r="F30">
        <v>1</v>
      </c>
      <c r="G30">
        <v>1</v>
      </c>
      <c r="H30">
        <v>3</v>
      </c>
      <c r="I30" t="s">
        <v>92</v>
      </c>
      <c r="J30" t="s">
        <v>93</v>
      </c>
      <c r="K30" t="s">
        <v>94</v>
      </c>
      <c r="L30">
        <v>1348</v>
      </c>
      <c r="N30">
        <v>1009</v>
      </c>
      <c r="O30" t="s">
        <v>594</v>
      </c>
      <c r="P30" t="s">
        <v>594</v>
      </c>
      <c r="Q30">
        <v>1000</v>
      </c>
      <c r="X30">
        <v>1.4999999999999999E-2</v>
      </c>
      <c r="Y30">
        <v>19182.05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349</v>
      </c>
      <c r="AG30">
        <v>1.4999999999999999E-2</v>
      </c>
      <c r="AH30">
        <v>2</v>
      </c>
      <c r="AI30">
        <v>42559405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ROW(Source!A32)</f>
        <v>32</v>
      </c>
      <c r="B31">
        <v>42559416</v>
      </c>
      <c r="C31">
        <v>42559412</v>
      </c>
      <c r="D31">
        <v>18409992</v>
      </c>
      <c r="E31">
        <v>1</v>
      </c>
      <c r="F31">
        <v>1</v>
      </c>
      <c r="G31">
        <v>1</v>
      </c>
      <c r="H31">
        <v>1</v>
      </c>
      <c r="I31" t="s">
        <v>95</v>
      </c>
      <c r="J31" t="s">
        <v>349</v>
      </c>
      <c r="K31" t="s">
        <v>96</v>
      </c>
      <c r="L31">
        <v>1369</v>
      </c>
      <c r="N31">
        <v>1013</v>
      </c>
      <c r="O31" t="s">
        <v>29</v>
      </c>
      <c r="P31" t="s">
        <v>29</v>
      </c>
      <c r="Q31">
        <v>1</v>
      </c>
      <c r="X31">
        <v>103.91</v>
      </c>
      <c r="Y31">
        <v>0</v>
      </c>
      <c r="Z31">
        <v>0</v>
      </c>
      <c r="AA31">
        <v>0</v>
      </c>
      <c r="AB31">
        <v>8.09</v>
      </c>
      <c r="AC31">
        <v>0</v>
      </c>
      <c r="AD31">
        <v>1</v>
      </c>
      <c r="AE31">
        <v>1</v>
      </c>
      <c r="AF31" t="s">
        <v>349</v>
      </c>
      <c r="AG31">
        <v>103.91</v>
      </c>
      <c r="AH31">
        <v>2</v>
      </c>
      <c r="AI31">
        <v>42559413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ROW(Source!A32)</f>
        <v>32</v>
      </c>
      <c r="B32">
        <v>42559417</v>
      </c>
      <c r="C32">
        <v>42559412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374</v>
      </c>
      <c r="J32" t="s">
        <v>349</v>
      </c>
      <c r="K32" t="s">
        <v>30</v>
      </c>
      <c r="L32">
        <v>608254</v>
      </c>
      <c r="N32">
        <v>1013</v>
      </c>
      <c r="O32" t="s">
        <v>31</v>
      </c>
      <c r="P32" t="s">
        <v>31</v>
      </c>
      <c r="Q32">
        <v>1</v>
      </c>
      <c r="X32">
        <v>7.74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349</v>
      </c>
      <c r="AG32">
        <v>7.74</v>
      </c>
      <c r="AH32">
        <v>2</v>
      </c>
      <c r="AI32">
        <v>42559414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ROW(Source!A32)</f>
        <v>32</v>
      </c>
      <c r="B33">
        <v>42559418</v>
      </c>
      <c r="C33">
        <v>42559412</v>
      </c>
      <c r="D33">
        <v>38766639</v>
      </c>
      <c r="E33">
        <v>1</v>
      </c>
      <c r="F33">
        <v>1</v>
      </c>
      <c r="G33">
        <v>1</v>
      </c>
      <c r="H33">
        <v>2</v>
      </c>
      <c r="I33" t="s">
        <v>53</v>
      </c>
      <c r="J33" t="s">
        <v>54</v>
      </c>
      <c r="K33" t="s">
        <v>55</v>
      </c>
      <c r="L33">
        <v>1368</v>
      </c>
      <c r="N33">
        <v>1011</v>
      </c>
      <c r="O33" t="s">
        <v>35</v>
      </c>
      <c r="P33" t="s">
        <v>35</v>
      </c>
      <c r="Q33">
        <v>1</v>
      </c>
      <c r="X33">
        <v>7.74</v>
      </c>
      <c r="Y33">
        <v>0</v>
      </c>
      <c r="Z33">
        <v>31.26</v>
      </c>
      <c r="AA33">
        <v>13.5</v>
      </c>
      <c r="AB33">
        <v>0</v>
      </c>
      <c r="AC33">
        <v>0</v>
      </c>
      <c r="AD33">
        <v>1</v>
      </c>
      <c r="AE33">
        <v>0</v>
      </c>
      <c r="AF33" t="s">
        <v>349</v>
      </c>
      <c r="AG33">
        <v>7.74</v>
      </c>
      <c r="AH33">
        <v>2</v>
      </c>
      <c r="AI33">
        <v>42559415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ROW(Source!A33)</f>
        <v>33</v>
      </c>
      <c r="B34">
        <v>42559438</v>
      </c>
      <c r="C34">
        <v>42559419</v>
      </c>
      <c r="D34">
        <v>18413230</v>
      </c>
      <c r="E34">
        <v>1</v>
      </c>
      <c r="F34">
        <v>1</v>
      </c>
      <c r="G34">
        <v>1</v>
      </c>
      <c r="H34">
        <v>1</v>
      </c>
      <c r="I34" t="s">
        <v>97</v>
      </c>
      <c r="J34" t="s">
        <v>349</v>
      </c>
      <c r="K34" t="s">
        <v>98</v>
      </c>
      <c r="L34">
        <v>1369</v>
      </c>
      <c r="N34">
        <v>1013</v>
      </c>
      <c r="O34" t="s">
        <v>29</v>
      </c>
      <c r="P34" t="s">
        <v>29</v>
      </c>
      <c r="Q34">
        <v>1</v>
      </c>
      <c r="X34">
        <v>89.53</v>
      </c>
      <c r="Y34">
        <v>0</v>
      </c>
      <c r="Z34">
        <v>0</v>
      </c>
      <c r="AA34">
        <v>0</v>
      </c>
      <c r="AB34">
        <v>9.18</v>
      </c>
      <c r="AC34">
        <v>0</v>
      </c>
      <c r="AD34">
        <v>1</v>
      </c>
      <c r="AE34">
        <v>1</v>
      </c>
      <c r="AF34" t="s">
        <v>401</v>
      </c>
      <c r="AG34">
        <v>123.55139999999999</v>
      </c>
      <c r="AH34">
        <v>2</v>
      </c>
      <c r="AI34">
        <v>42559420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ROW(Source!A33)</f>
        <v>33</v>
      </c>
      <c r="B35">
        <v>42559439</v>
      </c>
      <c r="C35">
        <v>42559419</v>
      </c>
      <c r="D35">
        <v>121548</v>
      </c>
      <c r="E35">
        <v>1</v>
      </c>
      <c r="F35">
        <v>1</v>
      </c>
      <c r="G35">
        <v>1</v>
      </c>
      <c r="H35">
        <v>1</v>
      </c>
      <c r="I35" t="s">
        <v>374</v>
      </c>
      <c r="J35" t="s">
        <v>349</v>
      </c>
      <c r="K35" t="s">
        <v>30</v>
      </c>
      <c r="L35">
        <v>608254</v>
      </c>
      <c r="N35">
        <v>1013</v>
      </c>
      <c r="O35" t="s">
        <v>31</v>
      </c>
      <c r="P35" t="s">
        <v>31</v>
      </c>
      <c r="Q35">
        <v>1</v>
      </c>
      <c r="X35">
        <v>9.69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2</v>
      </c>
      <c r="AF35" t="s">
        <v>400</v>
      </c>
      <c r="AG35">
        <v>14.534999999999998</v>
      </c>
      <c r="AH35">
        <v>2</v>
      </c>
      <c r="AI35">
        <v>42559421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ROW(Source!A33)</f>
        <v>33</v>
      </c>
      <c r="B36">
        <v>42559440</v>
      </c>
      <c r="C36">
        <v>42559419</v>
      </c>
      <c r="D36">
        <v>38766351</v>
      </c>
      <c r="E36">
        <v>1</v>
      </c>
      <c r="F36">
        <v>1</v>
      </c>
      <c r="G36">
        <v>1</v>
      </c>
      <c r="H36">
        <v>2</v>
      </c>
      <c r="I36" t="s">
        <v>99</v>
      </c>
      <c r="J36" t="s">
        <v>303</v>
      </c>
      <c r="K36" t="s">
        <v>101</v>
      </c>
      <c r="L36">
        <v>1368</v>
      </c>
      <c r="N36">
        <v>1011</v>
      </c>
      <c r="O36" t="s">
        <v>35</v>
      </c>
      <c r="P36" t="s">
        <v>35</v>
      </c>
      <c r="Q36">
        <v>1</v>
      </c>
      <c r="X36">
        <v>9.69</v>
      </c>
      <c r="Y36">
        <v>0</v>
      </c>
      <c r="Z36">
        <v>86.4</v>
      </c>
      <c r="AA36">
        <v>13.5</v>
      </c>
      <c r="AB36">
        <v>0</v>
      </c>
      <c r="AC36">
        <v>0</v>
      </c>
      <c r="AD36">
        <v>1</v>
      </c>
      <c r="AE36">
        <v>0</v>
      </c>
      <c r="AF36" t="s">
        <v>400</v>
      </c>
      <c r="AG36">
        <v>14.534999999999998</v>
      </c>
      <c r="AH36">
        <v>2</v>
      </c>
      <c r="AI36">
        <v>42559422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ROW(Source!A33)</f>
        <v>33</v>
      </c>
      <c r="B37">
        <v>42559441</v>
      </c>
      <c r="C37">
        <v>42559419</v>
      </c>
      <c r="D37">
        <v>38768996</v>
      </c>
      <c r="E37">
        <v>1</v>
      </c>
      <c r="F37">
        <v>1</v>
      </c>
      <c r="G37">
        <v>1</v>
      </c>
      <c r="H37">
        <v>2</v>
      </c>
      <c r="I37" t="s">
        <v>42</v>
      </c>
      <c r="J37" t="s">
        <v>43</v>
      </c>
      <c r="K37" t="s">
        <v>44</v>
      </c>
      <c r="L37">
        <v>1368</v>
      </c>
      <c r="N37">
        <v>1011</v>
      </c>
      <c r="O37" t="s">
        <v>35</v>
      </c>
      <c r="P37" t="s">
        <v>35</v>
      </c>
      <c r="Q37">
        <v>1</v>
      </c>
      <c r="X37">
        <v>1.99</v>
      </c>
      <c r="Y37">
        <v>0</v>
      </c>
      <c r="Z37">
        <v>87.17</v>
      </c>
      <c r="AA37">
        <v>11.6</v>
      </c>
      <c r="AB37">
        <v>0</v>
      </c>
      <c r="AC37">
        <v>0</v>
      </c>
      <c r="AD37">
        <v>1</v>
      </c>
      <c r="AE37">
        <v>0</v>
      </c>
      <c r="AF37" t="s">
        <v>400</v>
      </c>
      <c r="AG37">
        <v>2.9849999999999999</v>
      </c>
      <c r="AH37">
        <v>2</v>
      </c>
      <c r="AI37">
        <v>42559425</v>
      </c>
      <c r="AJ37">
        <v>39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ROW(Source!A33)</f>
        <v>33</v>
      </c>
      <c r="B38">
        <v>42559442</v>
      </c>
      <c r="C38">
        <v>42559419</v>
      </c>
      <c r="D38">
        <v>38706630</v>
      </c>
      <c r="E38">
        <v>1</v>
      </c>
      <c r="F38">
        <v>1</v>
      </c>
      <c r="G38">
        <v>1</v>
      </c>
      <c r="H38">
        <v>3</v>
      </c>
      <c r="I38" t="s">
        <v>118</v>
      </c>
      <c r="J38" t="s">
        <v>304</v>
      </c>
      <c r="K38" t="s">
        <v>120</v>
      </c>
      <c r="L38">
        <v>1346</v>
      </c>
      <c r="N38">
        <v>1009</v>
      </c>
      <c r="O38" t="s">
        <v>62</v>
      </c>
      <c r="P38" t="s">
        <v>62</v>
      </c>
      <c r="Q38">
        <v>1</v>
      </c>
      <c r="X38">
        <v>37.5</v>
      </c>
      <c r="Y38">
        <v>10.26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349</v>
      </c>
      <c r="AG38">
        <v>37.5</v>
      </c>
      <c r="AH38">
        <v>2</v>
      </c>
      <c r="AI38">
        <v>42559429</v>
      </c>
      <c r="AJ38">
        <v>43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ROW(Source!A33)</f>
        <v>33</v>
      </c>
      <c r="B39">
        <v>42559443</v>
      </c>
      <c r="C39">
        <v>42559419</v>
      </c>
      <c r="D39">
        <v>38708415</v>
      </c>
      <c r="E39">
        <v>1</v>
      </c>
      <c r="F39">
        <v>1</v>
      </c>
      <c r="G39">
        <v>1</v>
      </c>
      <c r="H39">
        <v>3</v>
      </c>
      <c r="I39" t="s">
        <v>121</v>
      </c>
      <c r="J39" t="s">
        <v>305</v>
      </c>
      <c r="K39" t="s">
        <v>123</v>
      </c>
      <c r="L39">
        <v>1348</v>
      </c>
      <c r="N39">
        <v>1009</v>
      </c>
      <c r="O39" t="s">
        <v>594</v>
      </c>
      <c r="P39" t="s">
        <v>594</v>
      </c>
      <c r="Q39">
        <v>1000</v>
      </c>
      <c r="X39">
        <v>4.13E-3</v>
      </c>
      <c r="Y39">
        <v>11978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349</v>
      </c>
      <c r="AG39">
        <v>4.13E-3</v>
      </c>
      <c r="AH39">
        <v>2</v>
      </c>
      <c r="AI39">
        <v>42559430</v>
      </c>
      <c r="AJ39">
        <v>44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ROW(Source!A33)</f>
        <v>33</v>
      </c>
      <c r="B40">
        <v>42559444</v>
      </c>
      <c r="C40">
        <v>42559419</v>
      </c>
      <c r="D40">
        <v>38702072</v>
      </c>
      <c r="E40">
        <v>1</v>
      </c>
      <c r="F40">
        <v>1</v>
      </c>
      <c r="G40">
        <v>1</v>
      </c>
      <c r="H40">
        <v>3</v>
      </c>
      <c r="I40" t="s">
        <v>124</v>
      </c>
      <c r="J40" t="s">
        <v>306</v>
      </c>
      <c r="K40" t="s">
        <v>126</v>
      </c>
      <c r="L40">
        <v>1296</v>
      </c>
      <c r="N40">
        <v>1002</v>
      </c>
      <c r="O40" t="s">
        <v>127</v>
      </c>
      <c r="P40" t="s">
        <v>127</v>
      </c>
      <c r="Q40">
        <v>1</v>
      </c>
      <c r="X40">
        <v>32.4</v>
      </c>
      <c r="Y40">
        <v>47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349</v>
      </c>
      <c r="AG40">
        <v>32.4</v>
      </c>
      <c r="AH40">
        <v>2</v>
      </c>
      <c r="AI40">
        <v>42559431</v>
      </c>
      <c r="AJ40">
        <v>45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ROW(Source!A33)</f>
        <v>33</v>
      </c>
      <c r="B41">
        <v>42559445</v>
      </c>
      <c r="C41">
        <v>42559419</v>
      </c>
      <c r="D41">
        <v>38708913</v>
      </c>
      <c r="E41">
        <v>1</v>
      </c>
      <c r="F41">
        <v>1</v>
      </c>
      <c r="G41">
        <v>1</v>
      </c>
      <c r="H41">
        <v>3</v>
      </c>
      <c r="I41" t="s">
        <v>307</v>
      </c>
      <c r="J41" t="s">
        <v>308</v>
      </c>
      <c r="K41" t="s">
        <v>309</v>
      </c>
      <c r="L41">
        <v>1035</v>
      </c>
      <c r="N41">
        <v>1013</v>
      </c>
      <c r="O41" t="s">
        <v>310</v>
      </c>
      <c r="P41" t="s">
        <v>310</v>
      </c>
      <c r="Q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 t="s">
        <v>349</v>
      </c>
      <c r="AG41">
        <v>0</v>
      </c>
      <c r="AH41">
        <v>3</v>
      </c>
      <c r="AI41">
        <v>-1</v>
      </c>
      <c r="AJ41" t="s">
        <v>349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ROW(Source!A33)</f>
        <v>33</v>
      </c>
      <c r="B42">
        <v>42559446</v>
      </c>
      <c r="C42">
        <v>42559419</v>
      </c>
      <c r="D42">
        <v>38709725</v>
      </c>
      <c r="E42">
        <v>1</v>
      </c>
      <c r="F42">
        <v>1</v>
      </c>
      <c r="G42">
        <v>1</v>
      </c>
      <c r="H42">
        <v>3</v>
      </c>
      <c r="I42" t="s">
        <v>128</v>
      </c>
      <c r="J42" t="s">
        <v>311</v>
      </c>
      <c r="K42" t="s">
        <v>130</v>
      </c>
      <c r="L42">
        <v>1339</v>
      </c>
      <c r="N42">
        <v>1007</v>
      </c>
      <c r="O42" t="s">
        <v>83</v>
      </c>
      <c r="P42" t="s">
        <v>83</v>
      </c>
      <c r="Q42">
        <v>1</v>
      </c>
      <c r="X42">
        <v>0.08</v>
      </c>
      <c r="Y42">
        <v>1100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349</v>
      </c>
      <c r="AG42">
        <v>0.08</v>
      </c>
      <c r="AH42">
        <v>2</v>
      </c>
      <c r="AI42">
        <v>42559432</v>
      </c>
      <c r="AJ42">
        <v>46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ROW(Source!A33)</f>
        <v>33</v>
      </c>
      <c r="B43">
        <v>42559447</v>
      </c>
      <c r="C43">
        <v>42559419</v>
      </c>
      <c r="D43">
        <v>38724644</v>
      </c>
      <c r="E43">
        <v>1</v>
      </c>
      <c r="F43">
        <v>1</v>
      </c>
      <c r="G43">
        <v>1</v>
      </c>
      <c r="H43">
        <v>3</v>
      </c>
      <c r="I43" t="s">
        <v>406</v>
      </c>
      <c r="J43" t="s">
        <v>409</v>
      </c>
      <c r="K43" t="s">
        <v>407</v>
      </c>
      <c r="L43">
        <v>1327</v>
      </c>
      <c r="N43">
        <v>1005</v>
      </c>
      <c r="O43" t="s">
        <v>408</v>
      </c>
      <c r="P43" t="s">
        <v>408</v>
      </c>
      <c r="Q43">
        <v>1</v>
      </c>
      <c r="X43">
        <v>100</v>
      </c>
      <c r="Y43">
        <v>207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349</v>
      </c>
      <c r="AG43">
        <v>100</v>
      </c>
      <c r="AH43">
        <v>2</v>
      </c>
      <c r="AI43">
        <v>42559433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ROW(Source!A33)</f>
        <v>33</v>
      </c>
      <c r="B44">
        <v>42559448</v>
      </c>
      <c r="C44">
        <v>42559419</v>
      </c>
      <c r="D44">
        <v>38739300</v>
      </c>
      <c r="E44">
        <v>1</v>
      </c>
      <c r="F44">
        <v>1</v>
      </c>
      <c r="G44">
        <v>1</v>
      </c>
      <c r="H44">
        <v>3</v>
      </c>
      <c r="I44" t="s">
        <v>132</v>
      </c>
      <c r="J44" t="s">
        <v>312</v>
      </c>
      <c r="K44" t="s">
        <v>134</v>
      </c>
      <c r="L44">
        <v>1339</v>
      </c>
      <c r="N44">
        <v>1007</v>
      </c>
      <c r="O44" t="s">
        <v>83</v>
      </c>
      <c r="P44" t="s">
        <v>83</v>
      </c>
      <c r="Q44">
        <v>1</v>
      </c>
      <c r="X44">
        <v>0.105</v>
      </c>
      <c r="Y44">
        <v>458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349</v>
      </c>
      <c r="AG44">
        <v>0.105</v>
      </c>
      <c r="AH44">
        <v>2</v>
      </c>
      <c r="AI44">
        <v>42559436</v>
      </c>
      <c r="AJ44">
        <v>50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ROW(Source!A36)</f>
        <v>36</v>
      </c>
      <c r="B45">
        <v>42559457</v>
      </c>
      <c r="C45">
        <v>42559451</v>
      </c>
      <c r="D45">
        <v>18410244</v>
      </c>
      <c r="E45">
        <v>1</v>
      </c>
      <c r="F45">
        <v>1</v>
      </c>
      <c r="G45">
        <v>1</v>
      </c>
      <c r="H45">
        <v>1</v>
      </c>
      <c r="I45" t="s">
        <v>84</v>
      </c>
      <c r="J45" t="s">
        <v>349</v>
      </c>
      <c r="K45" t="s">
        <v>85</v>
      </c>
      <c r="L45">
        <v>1369</v>
      </c>
      <c r="N45">
        <v>1013</v>
      </c>
      <c r="O45" t="s">
        <v>29</v>
      </c>
      <c r="P45" t="s">
        <v>29</v>
      </c>
      <c r="Q45">
        <v>1</v>
      </c>
      <c r="X45">
        <v>204.06</v>
      </c>
      <c r="Y45">
        <v>0</v>
      </c>
      <c r="Z45">
        <v>0</v>
      </c>
      <c r="AA45">
        <v>0</v>
      </c>
      <c r="AB45">
        <v>9.2899999999999991</v>
      </c>
      <c r="AC45">
        <v>0</v>
      </c>
      <c r="AD45">
        <v>1</v>
      </c>
      <c r="AE45">
        <v>1</v>
      </c>
      <c r="AF45" t="s">
        <v>401</v>
      </c>
      <c r="AG45">
        <v>281.60279999999995</v>
      </c>
      <c r="AH45">
        <v>2</v>
      </c>
      <c r="AI45">
        <v>42559452</v>
      </c>
      <c r="AJ45">
        <v>52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ROW(Source!A36)</f>
        <v>36</v>
      </c>
      <c r="B46">
        <v>42559458</v>
      </c>
      <c r="C46">
        <v>42559451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374</v>
      </c>
      <c r="J46" t="s">
        <v>349</v>
      </c>
      <c r="K46" t="s">
        <v>30</v>
      </c>
      <c r="L46">
        <v>608254</v>
      </c>
      <c r="N46">
        <v>1013</v>
      </c>
      <c r="O46" t="s">
        <v>31</v>
      </c>
      <c r="P46" t="s">
        <v>31</v>
      </c>
      <c r="Q46">
        <v>1</v>
      </c>
      <c r="X46">
        <v>2.06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400</v>
      </c>
      <c r="AG46">
        <v>3.0900000000000003</v>
      </c>
      <c r="AH46">
        <v>2</v>
      </c>
      <c r="AI46">
        <v>42559453</v>
      </c>
      <c r="AJ46">
        <v>53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ROW(Source!A36)</f>
        <v>36</v>
      </c>
      <c r="B47">
        <v>42559459</v>
      </c>
      <c r="C47">
        <v>42559451</v>
      </c>
      <c r="D47">
        <v>38766639</v>
      </c>
      <c r="E47">
        <v>1</v>
      </c>
      <c r="F47">
        <v>1</v>
      </c>
      <c r="G47">
        <v>1</v>
      </c>
      <c r="H47">
        <v>2</v>
      </c>
      <c r="I47" t="s">
        <v>53</v>
      </c>
      <c r="J47" t="s">
        <v>54</v>
      </c>
      <c r="K47" t="s">
        <v>55</v>
      </c>
      <c r="L47">
        <v>1368</v>
      </c>
      <c r="N47">
        <v>1011</v>
      </c>
      <c r="O47" t="s">
        <v>35</v>
      </c>
      <c r="P47" t="s">
        <v>35</v>
      </c>
      <c r="Q47">
        <v>1</v>
      </c>
      <c r="X47">
        <v>2.06</v>
      </c>
      <c r="Y47">
        <v>0</v>
      </c>
      <c r="Z47">
        <v>31.26</v>
      </c>
      <c r="AA47">
        <v>13.5</v>
      </c>
      <c r="AB47">
        <v>0</v>
      </c>
      <c r="AC47">
        <v>0</v>
      </c>
      <c r="AD47">
        <v>1</v>
      </c>
      <c r="AE47">
        <v>0</v>
      </c>
      <c r="AF47" t="s">
        <v>400</v>
      </c>
      <c r="AG47">
        <v>3.0900000000000003</v>
      </c>
      <c r="AH47">
        <v>2</v>
      </c>
      <c r="AI47">
        <v>42559454</v>
      </c>
      <c r="AJ47">
        <v>54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ROW(Source!A36)</f>
        <v>36</v>
      </c>
      <c r="B48">
        <v>42559460</v>
      </c>
      <c r="C48">
        <v>42559451</v>
      </c>
      <c r="D48">
        <v>38739296</v>
      </c>
      <c r="E48">
        <v>1</v>
      </c>
      <c r="F48">
        <v>1</v>
      </c>
      <c r="G48">
        <v>1</v>
      </c>
      <c r="H48">
        <v>3</v>
      </c>
      <c r="I48" t="s">
        <v>138</v>
      </c>
      <c r="J48" t="s">
        <v>139</v>
      </c>
      <c r="K48" t="s">
        <v>140</v>
      </c>
      <c r="L48">
        <v>1339</v>
      </c>
      <c r="N48">
        <v>1007</v>
      </c>
      <c r="O48" t="s">
        <v>83</v>
      </c>
      <c r="P48" t="s">
        <v>83</v>
      </c>
      <c r="Q48">
        <v>1</v>
      </c>
      <c r="X48">
        <v>0.1</v>
      </c>
      <c r="Y48">
        <v>517.89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349</v>
      </c>
      <c r="AG48">
        <v>0.1</v>
      </c>
      <c r="AH48">
        <v>2</v>
      </c>
      <c r="AI48">
        <v>42559455</v>
      </c>
      <c r="AJ48">
        <v>55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ROW(Source!A36)</f>
        <v>36</v>
      </c>
      <c r="B49">
        <v>42559461</v>
      </c>
      <c r="C49">
        <v>42559451</v>
      </c>
      <c r="D49">
        <v>38739299</v>
      </c>
      <c r="E49">
        <v>1</v>
      </c>
      <c r="F49">
        <v>1</v>
      </c>
      <c r="G49">
        <v>1</v>
      </c>
      <c r="H49">
        <v>3</v>
      </c>
      <c r="I49" t="s">
        <v>141</v>
      </c>
      <c r="J49" t="s">
        <v>142</v>
      </c>
      <c r="K49" t="s">
        <v>143</v>
      </c>
      <c r="L49">
        <v>1339</v>
      </c>
      <c r="N49">
        <v>1007</v>
      </c>
      <c r="O49" t="s">
        <v>83</v>
      </c>
      <c r="P49" t="s">
        <v>83</v>
      </c>
      <c r="Q49">
        <v>1</v>
      </c>
      <c r="X49">
        <v>4.3</v>
      </c>
      <c r="Y49">
        <v>477.5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349</v>
      </c>
      <c r="AG49">
        <v>4.3</v>
      </c>
      <c r="AH49">
        <v>2</v>
      </c>
      <c r="AI49">
        <v>42559456</v>
      </c>
      <c r="AJ49">
        <v>56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ROW(Source!A68)</f>
        <v>68</v>
      </c>
      <c r="B50">
        <v>42559466</v>
      </c>
      <c r="C50">
        <v>42559462</v>
      </c>
      <c r="D50">
        <v>18407150</v>
      </c>
      <c r="E50">
        <v>1</v>
      </c>
      <c r="F50">
        <v>1</v>
      </c>
      <c r="G50">
        <v>1</v>
      </c>
      <c r="H50">
        <v>1</v>
      </c>
      <c r="I50" t="s">
        <v>144</v>
      </c>
      <c r="J50" t="s">
        <v>349</v>
      </c>
      <c r="K50" t="s">
        <v>145</v>
      </c>
      <c r="L50">
        <v>1369</v>
      </c>
      <c r="N50">
        <v>1013</v>
      </c>
      <c r="O50" t="s">
        <v>29</v>
      </c>
      <c r="P50" t="s">
        <v>29</v>
      </c>
      <c r="Q50">
        <v>1</v>
      </c>
      <c r="X50">
        <v>69.87</v>
      </c>
      <c r="Y50">
        <v>0</v>
      </c>
      <c r="Z50">
        <v>0</v>
      </c>
      <c r="AA50">
        <v>0</v>
      </c>
      <c r="AB50">
        <v>8.5299999999999994</v>
      </c>
      <c r="AC50">
        <v>0</v>
      </c>
      <c r="AD50">
        <v>1</v>
      </c>
      <c r="AE50">
        <v>1</v>
      </c>
      <c r="AF50" t="s">
        <v>349</v>
      </c>
      <c r="AG50">
        <v>69.87</v>
      </c>
      <c r="AH50">
        <v>2</v>
      </c>
      <c r="AI50">
        <v>42559463</v>
      </c>
      <c r="AJ50">
        <v>57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ROW(Source!A68)</f>
        <v>68</v>
      </c>
      <c r="B51">
        <v>42559467</v>
      </c>
      <c r="C51">
        <v>42559462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374</v>
      </c>
      <c r="J51" t="s">
        <v>349</v>
      </c>
      <c r="K51" t="s">
        <v>30</v>
      </c>
      <c r="L51">
        <v>608254</v>
      </c>
      <c r="N51">
        <v>1013</v>
      </c>
      <c r="O51" t="s">
        <v>31</v>
      </c>
      <c r="P51" t="s">
        <v>31</v>
      </c>
      <c r="Q51">
        <v>1</v>
      </c>
      <c r="X51">
        <v>1.44</v>
      </c>
      <c r="Y51">
        <v>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2</v>
      </c>
      <c r="AF51" t="s">
        <v>349</v>
      </c>
      <c r="AG51">
        <v>1.44</v>
      </c>
      <c r="AH51">
        <v>2</v>
      </c>
      <c r="AI51">
        <v>42559464</v>
      </c>
      <c r="AJ51">
        <v>58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ROW(Source!A68)</f>
        <v>68</v>
      </c>
      <c r="B52">
        <v>42559468</v>
      </c>
      <c r="C52">
        <v>42559462</v>
      </c>
      <c r="D52">
        <v>38766639</v>
      </c>
      <c r="E52">
        <v>1</v>
      </c>
      <c r="F52">
        <v>1</v>
      </c>
      <c r="G52">
        <v>1</v>
      </c>
      <c r="H52">
        <v>2</v>
      </c>
      <c r="I52" t="s">
        <v>53</v>
      </c>
      <c r="J52" t="s">
        <v>54</v>
      </c>
      <c r="K52" t="s">
        <v>55</v>
      </c>
      <c r="L52">
        <v>1368</v>
      </c>
      <c r="N52">
        <v>1011</v>
      </c>
      <c r="O52" t="s">
        <v>35</v>
      </c>
      <c r="P52" t="s">
        <v>35</v>
      </c>
      <c r="Q52">
        <v>1</v>
      </c>
      <c r="X52">
        <v>1.44</v>
      </c>
      <c r="Y52">
        <v>0</v>
      </c>
      <c r="Z52">
        <v>31.26</v>
      </c>
      <c r="AA52">
        <v>13.5</v>
      </c>
      <c r="AB52">
        <v>0</v>
      </c>
      <c r="AC52">
        <v>0</v>
      </c>
      <c r="AD52">
        <v>1</v>
      </c>
      <c r="AE52">
        <v>0</v>
      </c>
      <c r="AF52" t="s">
        <v>349</v>
      </c>
      <c r="AG52">
        <v>1.44</v>
      </c>
      <c r="AH52">
        <v>2</v>
      </c>
      <c r="AI52">
        <v>42559465</v>
      </c>
      <c r="AJ52">
        <v>59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ROW(Source!A68)</f>
        <v>68</v>
      </c>
      <c r="B53">
        <v>42559469</v>
      </c>
      <c r="C53">
        <v>42559462</v>
      </c>
      <c r="D53">
        <v>38758432</v>
      </c>
      <c r="E53">
        <v>1</v>
      </c>
      <c r="F53">
        <v>1</v>
      </c>
      <c r="G53">
        <v>1</v>
      </c>
      <c r="H53">
        <v>3</v>
      </c>
      <c r="I53" t="s">
        <v>313</v>
      </c>
      <c r="J53" t="s">
        <v>314</v>
      </c>
      <c r="K53" t="s">
        <v>315</v>
      </c>
      <c r="L53">
        <v>1348</v>
      </c>
      <c r="N53">
        <v>1009</v>
      </c>
      <c r="O53" t="s">
        <v>594</v>
      </c>
      <c r="P53" t="s">
        <v>594</v>
      </c>
      <c r="Q53">
        <v>1000</v>
      </c>
      <c r="X53">
        <v>5.2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 t="s">
        <v>349</v>
      </c>
      <c r="AG53">
        <v>5.2</v>
      </c>
      <c r="AH53">
        <v>3</v>
      </c>
      <c r="AI53">
        <v>-1</v>
      </c>
      <c r="AJ53" t="s">
        <v>349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ROW(Source!A69)</f>
        <v>69</v>
      </c>
      <c r="B54">
        <v>42559476</v>
      </c>
      <c r="C54">
        <v>42559470</v>
      </c>
      <c r="D54">
        <v>18407150</v>
      </c>
      <c r="E54">
        <v>1</v>
      </c>
      <c r="F54">
        <v>1</v>
      </c>
      <c r="G54">
        <v>1</v>
      </c>
      <c r="H54">
        <v>1</v>
      </c>
      <c r="I54" t="s">
        <v>144</v>
      </c>
      <c r="J54" t="s">
        <v>349</v>
      </c>
      <c r="K54" t="s">
        <v>145</v>
      </c>
      <c r="L54">
        <v>1369</v>
      </c>
      <c r="N54">
        <v>1013</v>
      </c>
      <c r="O54" t="s">
        <v>29</v>
      </c>
      <c r="P54" t="s">
        <v>29</v>
      </c>
      <c r="Q54">
        <v>1</v>
      </c>
      <c r="X54">
        <v>111.2</v>
      </c>
      <c r="Y54">
        <v>0</v>
      </c>
      <c r="Z54">
        <v>0</v>
      </c>
      <c r="AA54">
        <v>0</v>
      </c>
      <c r="AB54">
        <v>8.5299999999999994</v>
      </c>
      <c r="AC54">
        <v>0</v>
      </c>
      <c r="AD54">
        <v>1</v>
      </c>
      <c r="AE54">
        <v>1</v>
      </c>
      <c r="AF54" t="s">
        <v>349</v>
      </c>
      <c r="AG54">
        <v>111.2</v>
      </c>
      <c r="AH54">
        <v>2</v>
      </c>
      <c r="AI54">
        <v>42559471</v>
      </c>
      <c r="AJ54">
        <v>60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ROW(Source!A69)</f>
        <v>69</v>
      </c>
      <c r="B55">
        <v>42559477</v>
      </c>
      <c r="C55">
        <v>42559470</v>
      </c>
      <c r="D55">
        <v>121548</v>
      </c>
      <c r="E55">
        <v>1</v>
      </c>
      <c r="F55">
        <v>1</v>
      </c>
      <c r="G55">
        <v>1</v>
      </c>
      <c r="H55">
        <v>1</v>
      </c>
      <c r="I55" t="s">
        <v>374</v>
      </c>
      <c r="J55" t="s">
        <v>349</v>
      </c>
      <c r="K55" t="s">
        <v>30</v>
      </c>
      <c r="L55">
        <v>608254</v>
      </c>
      <c r="N55">
        <v>1013</v>
      </c>
      <c r="O55" t="s">
        <v>31</v>
      </c>
      <c r="P55" t="s">
        <v>31</v>
      </c>
      <c r="Q55">
        <v>1</v>
      </c>
      <c r="X55">
        <v>21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2</v>
      </c>
      <c r="AF55" t="s">
        <v>349</v>
      </c>
      <c r="AG55">
        <v>21</v>
      </c>
      <c r="AH55">
        <v>2</v>
      </c>
      <c r="AI55">
        <v>42559472</v>
      </c>
      <c r="AJ55">
        <v>61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ROW(Source!A69)</f>
        <v>69</v>
      </c>
      <c r="B56">
        <v>42559478</v>
      </c>
      <c r="C56">
        <v>42559470</v>
      </c>
      <c r="D56">
        <v>38766639</v>
      </c>
      <c r="E56">
        <v>1</v>
      </c>
      <c r="F56">
        <v>1</v>
      </c>
      <c r="G56">
        <v>1</v>
      </c>
      <c r="H56">
        <v>2</v>
      </c>
      <c r="I56" t="s">
        <v>53</v>
      </c>
      <c r="J56" t="s">
        <v>54</v>
      </c>
      <c r="K56" t="s">
        <v>55</v>
      </c>
      <c r="L56">
        <v>1368</v>
      </c>
      <c r="N56">
        <v>1011</v>
      </c>
      <c r="O56" t="s">
        <v>35</v>
      </c>
      <c r="P56" t="s">
        <v>35</v>
      </c>
      <c r="Q56">
        <v>1</v>
      </c>
      <c r="X56">
        <v>1.8</v>
      </c>
      <c r="Y56">
        <v>0</v>
      </c>
      <c r="Z56">
        <v>31.26</v>
      </c>
      <c r="AA56">
        <v>13.5</v>
      </c>
      <c r="AB56">
        <v>0</v>
      </c>
      <c r="AC56">
        <v>0</v>
      </c>
      <c r="AD56">
        <v>1</v>
      </c>
      <c r="AE56">
        <v>0</v>
      </c>
      <c r="AF56" t="s">
        <v>349</v>
      </c>
      <c r="AG56">
        <v>1.8</v>
      </c>
      <c r="AH56">
        <v>2</v>
      </c>
      <c r="AI56">
        <v>42559473</v>
      </c>
      <c r="AJ56">
        <v>62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ROW(Source!A69)</f>
        <v>69</v>
      </c>
      <c r="B57">
        <v>42559479</v>
      </c>
      <c r="C57">
        <v>42559470</v>
      </c>
      <c r="D57">
        <v>38766793</v>
      </c>
      <c r="E57">
        <v>1</v>
      </c>
      <c r="F57">
        <v>1</v>
      </c>
      <c r="G57">
        <v>1</v>
      </c>
      <c r="H57">
        <v>2</v>
      </c>
      <c r="I57" t="s">
        <v>146</v>
      </c>
      <c r="J57" t="s">
        <v>316</v>
      </c>
      <c r="K57" t="s">
        <v>148</v>
      </c>
      <c r="L57">
        <v>1368</v>
      </c>
      <c r="N57">
        <v>1011</v>
      </c>
      <c r="O57" t="s">
        <v>35</v>
      </c>
      <c r="P57" t="s">
        <v>35</v>
      </c>
      <c r="Q57">
        <v>1</v>
      </c>
      <c r="X57">
        <v>19.2</v>
      </c>
      <c r="Y57">
        <v>0</v>
      </c>
      <c r="Z57">
        <v>46.56</v>
      </c>
      <c r="AA57">
        <v>10.06</v>
      </c>
      <c r="AB57">
        <v>0</v>
      </c>
      <c r="AC57">
        <v>0</v>
      </c>
      <c r="AD57">
        <v>1</v>
      </c>
      <c r="AE57">
        <v>0</v>
      </c>
      <c r="AF57" t="s">
        <v>349</v>
      </c>
      <c r="AG57">
        <v>19.2</v>
      </c>
      <c r="AH57">
        <v>2</v>
      </c>
      <c r="AI57">
        <v>42559474</v>
      </c>
      <c r="AJ57">
        <v>63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ROW(Source!A69)</f>
        <v>69</v>
      </c>
      <c r="B58">
        <v>42559480</v>
      </c>
      <c r="C58">
        <v>42559470</v>
      </c>
      <c r="D58">
        <v>38768616</v>
      </c>
      <c r="E58">
        <v>1</v>
      </c>
      <c r="F58">
        <v>1</v>
      </c>
      <c r="G58">
        <v>1</v>
      </c>
      <c r="H58">
        <v>2</v>
      </c>
      <c r="I58" t="s">
        <v>149</v>
      </c>
      <c r="J58" t="s">
        <v>317</v>
      </c>
      <c r="K58" t="s">
        <v>151</v>
      </c>
      <c r="L58">
        <v>1368</v>
      </c>
      <c r="N58">
        <v>1011</v>
      </c>
      <c r="O58" t="s">
        <v>35</v>
      </c>
      <c r="P58" t="s">
        <v>35</v>
      </c>
      <c r="Q58">
        <v>1</v>
      </c>
      <c r="X58">
        <v>38.4</v>
      </c>
      <c r="Y58">
        <v>0</v>
      </c>
      <c r="Z58">
        <v>1.53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349</v>
      </c>
      <c r="AG58">
        <v>38.4</v>
      </c>
      <c r="AH58">
        <v>2</v>
      </c>
      <c r="AI58">
        <v>42559475</v>
      </c>
      <c r="AJ58">
        <v>64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ROW(Source!A69)</f>
        <v>69</v>
      </c>
      <c r="B59">
        <v>42559481</v>
      </c>
      <c r="C59">
        <v>42559470</v>
      </c>
      <c r="D59">
        <v>38758432</v>
      </c>
      <c r="E59">
        <v>1</v>
      </c>
      <c r="F59">
        <v>1</v>
      </c>
      <c r="G59">
        <v>1</v>
      </c>
      <c r="H59">
        <v>3</v>
      </c>
      <c r="I59" t="s">
        <v>313</v>
      </c>
      <c r="J59" t="s">
        <v>314</v>
      </c>
      <c r="K59" t="s">
        <v>315</v>
      </c>
      <c r="L59">
        <v>1348</v>
      </c>
      <c r="N59">
        <v>1009</v>
      </c>
      <c r="O59" t="s">
        <v>594</v>
      </c>
      <c r="P59" t="s">
        <v>594</v>
      </c>
      <c r="Q59">
        <v>1000</v>
      </c>
      <c r="X59">
        <v>6.6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 t="s">
        <v>349</v>
      </c>
      <c r="AG59">
        <v>6.6</v>
      </c>
      <c r="AH59">
        <v>3</v>
      </c>
      <c r="AI59">
        <v>-1</v>
      </c>
      <c r="AJ59" t="s">
        <v>349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ROW(Source!A70)</f>
        <v>70</v>
      </c>
      <c r="B60">
        <v>42559489</v>
      </c>
      <c r="C60">
        <v>42559482</v>
      </c>
      <c r="D60">
        <v>18411771</v>
      </c>
      <c r="E60">
        <v>1</v>
      </c>
      <c r="F60">
        <v>1</v>
      </c>
      <c r="G60">
        <v>1</v>
      </c>
      <c r="H60">
        <v>1</v>
      </c>
      <c r="I60" t="s">
        <v>152</v>
      </c>
      <c r="J60" t="s">
        <v>349</v>
      </c>
      <c r="K60" t="s">
        <v>153</v>
      </c>
      <c r="L60">
        <v>1369</v>
      </c>
      <c r="N60">
        <v>1013</v>
      </c>
      <c r="O60" t="s">
        <v>29</v>
      </c>
      <c r="P60" t="s">
        <v>29</v>
      </c>
      <c r="Q60">
        <v>1</v>
      </c>
      <c r="X60">
        <v>39.51</v>
      </c>
      <c r="Y60">
        <v>0</v>
      </c>
      <c r="Z60">
        <v>0</v>
      </c>
      <c r="AA60">
        <v>0</v>
      </c>
      <c r="AB60">
        <v>7.94</v>
      </c>
      <c r="AC60">
        <v>0</v>
      </c>
      <c r="AD60">
        <v>1</v>
      </c>
      <c r="AE60">
        <v>1</v>
      </c>
      <c r="AF60" t="s">
        <v>401</v>
      </c>
      <c r="AG60">
        <v>54.523799999999994</v>
      </c>
      <c r="AH60">
        <v>2</v>
      </c>
      <c r="AI60">
        <v>42559483</v>
      </c>
      <c r="AJ60">
        <v>65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ROW(Source!A70)</f>
        <v>70</v>
      </c>
      <c r="B61">
        <v>42559490</v>
      </c>
      <c r="C61">
        <v>42559482</v>
      </c>
      <c r="D61">
        <v>121548</v>
      </c>
      <c r="E61">
        <v>1</v>
      </c>
      <c r="F61">
        <v>1</v>
      </c>
      <c r="G61">
        <v>1</v>
      </c>
      <c r="H61">
        <v>1</v>
      </c>
      <c r="I61" t="s">
        <v>374</v>
      </c>
      <c r="J61" t="s">
        <v>349</v>
      </c>
      <c r="K61" t="s">
        <v>30</v>
      </c>
      <c r="L61">
        <v>608254</v>
      </c>
      <c r="N61">
        <v>1013</v>
      </c>
      <c r="O61" t="s">
        <v>31</v>
      </c>
      <c r="P61" t="s">
        <v>31</v>
      </c>
      <c r="Q61">
        <v>1</v>
      </c>
      <c r="X61">
        <v>1.27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2</v>
      </c>
      <c r="AF61" t="s">
        <v>400</v>
      </c>
      <c r="AG61">
        <v>1.9049999999999998</v>
      </c>
      <c r="AH61">
        <v>2</v>
      </c>
      <c r="AI61">
        <v>42559484</v>
      </c>
      <c r="AJ61">
        <v>66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ROW(Source!A70)</f>
        <v>70</v>
      </c>
      <c r="B62">
        <v>42559491</v>
      </c>
      <c r="C62">
        <v>42559482</v>
      </c>
      <c r="D62">
        <v>38766639</v>
      </c>
      <c r="E62">
        <v>1</v>
      </c>
      <c r="F62">
        <v>1</v>
      </c>
      <c r="G62">
        <v>1</v>
      </c>
      <c r="H62">
        <v>2</v>
      </c>
      <c r="I62" t="s">
        <v>53</v>
      </c>
      <c r="J62" t="s">
        <v>54</v>
      </c>
      <c r="K62" t="s">
        <v>55</v>
      </c>
      <c r="L62">
        <v>1368</v>
      </c>
      <c r="N62">
        <v>1011</v>
      </c>
      <c r="O62" t="s">
        <v>35</v>
      </c>
      <c r="P62" t="s">
        <v>35</v>
      </c>
      <c r="Q62">
        <v>1</v>
      </c>
      <c r="X62">
        <v>1.27</v>
      </c>
      <c r="Y62">
        <v>0</v>
      </c>
      <c r="Z62">
        <v>31.26</v>
      </c>
      <c r="AA62">
        <v>13.5</v>
      </c>
      <c r="AB62">
        <v>0</v>
      </c>
      <c r="AC62">
        <v>0</v>
      </c>
      <c r="AD62">
        <v>1</v>
      </c>
      <c r="AE62">
        <v>0</v>
      </c>
      <c r="AF62" t="s">
        <v>400</v>
      </c>
      <c r="AG62">
        <v>1.9049999999999998</v>
      </c>
      <c r="AH62">
        <v>2</v>
      </c>
      <c r="AI62">
        <v>42559485</v>
      </c>
      <c r="AJ62">
        <v>67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ROW(Source!A70)</f>
        <v>70</v>
      </c>
      <c r="B63">
        <v>42559492</v>
      </c>
      <c r="C63">
        <v>42559482</v>
      </c>
      <c r="D63">
        <v>38767235</v>
      </c>
      <c r="E63">
        <v>1</v>
      </c>
      <c r="F63">
        <v>1</v>
      </c>
      <c r="G63">
        <v>1</v>
      </c>
      <c r="H63">
        <v>2</v>
      </c>
      <c r="I63" t="s">
        <v>154</v>
      </c>
      <c r="J63" t="s">
        <v>318</v>
      </c>
      <c r="K63" t="s">
        <v>156</v>
      </c>
      <c r="L63">
        <v>1368</v>
      </c>
      <c r="N63">
        <v>1011</v>
      </c>
      <c r="O63" t="s">
        <v>35</v>
      </c>
      <c r="P63" t="s">
        <v>35</v>
      </c>
      <c r="Q63">
        <v>1</v>
      </c>
      <c r="X63">
        <v>9.07</v>
      </c>
      <c r="Y63">
        <v>0</v>
      </c>
      <c r="Z63">
        <v>0.5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400</v>
      </c>
      <c r="AG63">
        <v>13.605</v>
      </c>
      <c r="AH63">
        <v>2</v>
      </c>
      <c r="AI63">
        <v>42559486</v>
      </c>
      <c r="AJ63">
        <v>68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ROW(Source!A70)</f>
        <v>70</v>
      </c>
      <c r="B64">
        <v>42559493</v>
      </c>
      <c r="C64">
        <v>42559482</v>
      </c>
      <c r="D64">
        <v>38739241</v>
      </c>
      <c r="E64">
        <v>1</v>
      </c>
      <c r="F64">
        <v>1</v>
      </c>
      <c r="G64">
        <v>1</v>
      </c>
      <c r="H64">
        <v>3</v>
      </c>
      <c r="I64" t="s">
        <v>157</v>
      </c>
      <c r="J64" t="s">
        <v>319</v>
      </c>
      <c r="K64" t="s">
        <v>159</v>
      </c>
      <c r="L64">
        <v>1339</v>
      </c>
      <c r="N64">
        <v>1007</v>
      </c>
      <c r="O64" t="s">
        <v>83</v>
      </c>
      <c r="P64" t="s">
        <v>83</v>
      </c>
      <c r="Q64">
        <v>1</v>
      </c>
      <c r="X64">
        <v>2.04</v>
      </c>
      <c r="Y64">
        <v>548.29999999999995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349</v>
      </c>
      <c r="AG64">
        <v>2.04</v>
      </c>
      <c r="AH64">
        <v>2</v>
      </c>
      <c r="AI64">
        <v>42559487</v>
      </c>
      <c r="AJ64">
        <v>69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ROW(Source!A70)</f>
        <v>70</v>
      </c>
      <c r="B65">
        <v>42559494</v>
      </c>
      <c r="C65">
        <v>42559482</v>
      </c>
      <c r="D65">
        <v>38744123</v>
      </c>
      <c r="E65">
        <v>1</v>
      </c>
      <c r="F65">
        <v>1</v>
      </c>
      <c r="G65">
        <v>1</v>
      </c>
      <c r="H65">
        <v>3</v>
      </c>
      <c r="I65" t="s">
        <v>160</v>
      </c>
      <c r="J65" t="s">
        <v>320</v>
      </c>
      <c r="K65" t="s">
        <v>162</v>
      </c>
      <c r="L65">
        <v>1339</v>
      </c>
      <c r="N65">
        <v>1007</v>
      </c>
      <c r="O65" t="s">
        <v>83</v>
      </c>
      <c r="P65" t="s">
        <v>83</v>
      </c>
      <c r="Q65">
        <v>1</v>
      </c>
      <c r="X65">
        <v>3.5</v>
      </c>
      <c r="Y65">
        <v>2.44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349</v>
      </c>
      <c r="AG65">
        <v>3.5</v>
      </c>
      <c r="AH65">
        <v>2</v>
      </c>
      <c r="AI65">
        <v>42559488</v>
      </c>
      <c r="AJ65">
        <v>70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ROW(Source!A71)</f>
        <v>71</v>
      </c>
      <c r="B66">
        <v>42559507</v>
      </c>
      <c r="C66">
        <v>42559495</v>
      </c>
      <c r="D66">
        <v>18410572</v>
      </c>
      <c r="E66">
        <v>1</v>
      </c>
      <c r="F66">
        <v>1</v>
      </c>
      <c r="G66">
        <v>1</v>
      </c>
      <c r="H66">
        <v>1</v>
      </c>
      <c r="I66" t="s">
        <v>66</v>
      </c>
      <c r="J66" t="s">
        <v>349</v>
      </c>
      <c r="K66" t="s">
        <v>67</v>
      </c>
      <c r="L66">
        <v>1369</v>
      </c>
      <c r="N66">
        <v>1013</v>
      </c>
      <c r="O66" t="s">
        <v>29</v>
      </c>
      <c r="P66" t="s">
        <v>29</v>
      </c>
      <c r="Q66">
        <v>1</v>
      </c>
      <c r="X66">
        <v>119.78</v>
      </c>
      <c r="Y66">
        <v>0</v>
      </c>
      <c r="Z66">
        <v>0</v>
      </c>
      <c r="AA66">
        <v>0</v>
      </c>
      <c r="AB66">
        <v>8.74</v>
      </c>
      <c r="AC66">
        <v>0</v>
      </c>
      <c r="AD66">
        <v>1</v>
      </c>
      <c r="AE66">
        <v>1</v>
      </c>
      <c r="AF66" t="s">
        <v>401</v>
      </c>
      <c r="AG66">
        <v>165.29639999999998</v>
      </c>
      <c r="AH66">
        <v>2</v>
      </c>
      <c r="AI66">
        <v>42559496</v>
      </c>
      <c r="AJ66">
        <v>71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ROW(Source!A71)</f>
        <v>71</v>
      </c>
      <c r="B67">
        <v>42559508</v>
      </c>
      <c r="C67">
        <v>42559495</v>
      </c>
      <c r="D67">
        <v>121548</v>
      </c>
      <c r="E67">
        <v>1</v>
      </c>
      <c r="F67">
        <v>1</v>
      </c>
      <c r="G67">
        <v>1</v>
      </c>
      <c r="H67">
        <v>1</v>
      </c>
      <c r="I67" t="s">
        <v>374</v>
      </c>
      <c r="J67" t="s">
        <v>349</v>
      </c>
      <c r="K67" t="s">
        <v>30</v>
      </c>
      <c r="L67">
        <v>608254</v>
      </c>
      <c r="N67">
        <v>1013</v>
      </c>
      <c r="O67" t="s">
        <v>31</v>
      </c>
      <c r="P67" t="s">
        <v>31</v>
      </c>
      <c r="Q67">
        <v>1</v>
      </c>
      <c r="X67">
        <v>4.22</v>
      </c>
      <c r="Y67">
        <v>0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2</v>
      </c>
      <c r="AF67" t="s">
        <v>400</v>
      </c>
      <c r="AG67">
        <v>6.3299999999999992</v>
      </c>
      <c r="AH67">
        <v>2</v>
      </c>
      <c r="AI67">
        <v>42559497</v>
      </c>
      <c r="AJ67">
        <v>72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ROW(Source!A71)</f>
        <v>71</v>
      </c>
      <c r="B68">
        <v>42559509</v>
      </c>
      <c r="C68">
        <v>42559495</v>
      </c>
      <c r="D68">
        <v>38766562</v>
      </c>
      <c r="E68">
        <v>1</v>
      </c>
      <c r="F68">
        <v>1</v>
      </c>
      <c r="G68">
        <v>1</v>
      </c>
      <c r="H68">
        <v>2</v>
      </c>
      <c r="I68" t="s">
        <v>32</v>
      </c>
      <c r="J68" t="s">
        <v>33</v>
      </c>
      <c r="K68" t="s">
        <v>34</v>
      </c>
      <c r="L68">
        <v>1368</v>
      </c>
      <c r="N68">
        <v>1011</v>
      </c>
      <c r="O68" t="s">
        <v>35</v>
      </c>
      <c r="P68" t="s">
        <v>35</v>
      </c>
      <c r="Q68">
        <v>1</v>
      </c>
      <c r="X68">
        <v>0.36</v>
      </c>
      <c r="Y68">
        <v>0</v>
      </c>
      <c r="Z68">
        <v>99.89</v>
      </c>
      <c r="AA68">
        <v>10.06</v>
      </c>
      <c r="AB68">
        <v>0</v>
      </c>
      <c r="AC68">
        <v>0</v>
      </c>
      <c r="AD68">
        <v>1</v>
      </c>
      <c r="AE68">
        <v>0</v>
      </c>
      <c r="AF68" t="s">
        <v>400</v>
      </c>
      <c r="AG68">
        <v>0.53999999999999992</v>
      </c>
      <c r="AH68">
        <v>2</v>
      </c>
      <c r="AI68">
        <v>42559498</v>
      </c>
      <c r="AJ68">
        <v>73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ROW(Source!A71)</f>
        <v>71</v>
      </c>
      <c r="B69">
        <v>42559510</v>
      </c>
      <c r="C69">
        <v>42559495</v>
      </c>
      <c r="D69">
        <v>38766639</v>
      </c>
      <c r="E69">
        <v>1</v>
      </c>
      <c r="F69">
        <v>1</v>
      </c>
      <c r="G69">
        <v>1</v>
      </c>
      <c r="H69">
        <v>2</v>
      </c>
      <c r="I69" t="s">
        <v>53</v>
      </c>
      <c r="J69" t="s">
        <v>54</v>
      </c>
      <c r="K69" t="s">
        <v>55</v>
      </c>
      <c r="L69">
        <v>1368</v>
      </c>
      <c r="N69">
        <v>1011</v>
      </c>
      <c r="O69" t="s">
        <v>35</v>
      </c>
      <c r="P69" t="s">
        <v>35</v>
      </c>
      <c r="Q69">
        <v>1</v>
      </c>
      <c r="X69">
        <v>2.2999999999999998</v>
      </c>
      <c r="Y69">
        <v>0</v>
      </c>
      <c r="Z69">
        <v>31.26</v>
      </c>
      <c r="AA69">
        <v>13.5</v>
      </c>
      <c r="AB69">
        <v>0</v>
      </c>
      <c r="AC69">
        <v>0</v>
      </c>
      <c r="AD69">
        <v>1</v>
      </c>
      <c r="AE69">
        <v>0</v>
      </c>
      <c r="AF69" t="s">
        <v>400</v>
      </c>
      <c r="AG69">
        <v>3.4499999999999997</v>
      </c>
      <c r="AH69">
        <v>2</v>
      </c>
      <c r="AI69">
        <v>42559499</v>
      </c>
      <c r="AJ69">
        <v>74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ROW(Source!A71)</f>
        <v>71</v>
      </c>
      <c r="B70">
        <v>42559511</v>
      </c>
      <c r="C70">
        <v>42559495</v>
      </c>
      <c r="D70">
        <v>38767224</v>
      </c>
      <c r="E70">
        <v>1</v>
      </c>
      <c r="F70">
        <v>1</v>
      </c>
      <c r="G70">
        <v>1</v>
      </c>
      <c r="H70">
        <v>2</v>
      </c>
      <c r="I70" t="s">
        <v>164</v>
      </c>
      <c r="J70" t="s">
        <v>321</v>
      </c>
      <c r="K70" t="s">
        <v>166</v>
      </c>
      <c r="L70">
        <v>1368</v>
      </c>
      <c r="N70">
        <v>1011</v>
      </c>
      <c r="O70" t="s">
        <v>35</v>
      </c>
      <c r="P70" t="s">
        <v>35</v>
      </c>
      <c r="Q70">
        <v>1</v>
      </c>
      <c r="X70">
        <v>1.56</v>
      </c>
      <c r="Y70">
        <v>0</v>
      </c>
      <c r="Z70">
        <v>12.4</v>
      </c>
      <c r="AA70">
        <v>10.06</v>
      </c>
      <c r="AB70">
        <v>0</v>
      </c>
      <c r="AC70">
        <v>0</v>
      </c>
      <c r="AD70">
        <v>1</v>
      </c>
      <c r="AE70">
        <v>0</v>
      </c>
      <c r="AF70" t="s">
        <v>400</v>
      </c>
      <c r="AG70">
        <v>2.3400000000000003</v>
      </c>
      <c r="AH70">
        <v>2</v>
      </c>
      <c r="AI70">
        <v>42559500</v>
      </c>
      <c r="AJ70">
        <v>75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ROW(Source!A71)</f>
        <v>71</v>
      </c>
      <c r="B71">
        <v>42559512</v>
      </c>
      <c r="C71">
        <v>42559495</v>
      </c>
      <c r="D71">
        <v>38768996</v>
      </c>
      <c r="E71">
        <v>1</v>
      </c>
      <c r="F71">
        <v>1</v>
      </c>
      <c r="G71">
        <v>1</v>
      </c>
      <c r="H71">
        <v>2</v>
      </c>
      <c r="I71" t="s">
        <v>42</v>
      </c>
      <c r="J71" t="s">
        <v>43</v>
      </c>
      <c r="K71" t="s">
        <v>44</v>
      </c>
      <c r="L71">
        <v>1368</v>
      </c>
      <c r="N71">
        <v>1011</v>
      </c>
      <c r="O71" t="s">
        <v>35</v>
      </c>
      <c r="P71" t="s">
        <v>35</v>
      </c>
      <c r="Q71">
        <v>1</v>
      </c>
      <c r="X71">
        <v>0.28000000000000003</v>
      </c>
      <c r="Y71">
        <v>0</v>
      </c>
      <c r="Z71">
        <v>87.17</v>
      </c>
      <c r="AA71">
        <v>11.6</v>
      </c>
      <c r="AB71">
        <v>0</v>
      </c>
      <c r="AC71">
        <v>0</v>
      </c>
      <c r="AD71">
        <v>1</v>
      </c>
      <c r="AE71">
        <v>0</v>
      </c>
      <c r="AF71" t="s">
        <v>400</v>
      </c>
      <c r="AG71">
        <v>0.42000000000000004</v>
      </c>
      <c r="AH71">
        <v>2</v>
      </c>
      <c r="AI71">
        <v>42559501</v>
      </c>
      <c r="AJ71">
        <v>76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ROW(Source!A71)</f>
        <v>71</v>
      </c>
      <c r="B72">
        <v>42559513</v>
      </c>
      <c r="C72">
        <v>42559495</v>
      </c>
      <c r="D72">
        <v>38704116</v>
      </c>
      <c r="E72">
        <v>1</v>
      </c>
      <c r="F72">
        <v>1</v>
      </c>
      <c r="G72">
        <v>1</v>
      </c>
      <c r="H72">
        <v>3</v>
      </c>
      <c r="I72" t="s">
        <v>167</v>
      </c>
      <c r="J72" t="s">
        <v>322</v>
      </c>
      <c r="K72" t="s">
        <v>169</v>
      </c>
      <c r="L72">
        <v>1327</v>
      </c>
      <c r="N72">
        <v>1005</v>
      </c>
      <c r="O72" t="s">
        <v>408</v>
      </c>
      <c r="P72" t="s">
        <v>408</v>
      </c>
      <c r="Q72">
        <v>1</v>
      </c>
      <c r="X72">
        <v>102</v>
      </c>
      <c r="Y72">
        <v>82.49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349</v>
      </c>
      <c r="AG72">
        <v>102</v>
      </c>
      <c r="AH72">
        <v>2</v>
      </c>
      <c r="AI72">
        <v>42559502</v>
      </c>
      <c r="AJ72">
        <v>77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ROW(Source!A71)</f>
        <v>71</v>
      </c>
      <c r="B73">
        <v>42559514</v>
      </c>
      <c r="C73">
        <v>42559495</v>
      </c>
      <c r="D73">
        <v>38701883</v>
      </c>
      <c r="E73">
        <v>1</v>
      </c>
      <c r="F73">
        <v>1</v>
      </c>
      <c r="G73">
        <v>1</v>
      </c>
      <c r="H73">
        <v>3</v>
      </c>
      <c r="I73" t="s">
        <v>59</v>
      </c>
      <c r="J73" t="s">
        <v>60</v>
      </c>
      <c r="K73" t="s">
        <v>61</v>
      </c>
      <c r="L73">
        <v>1346</v>
      </c>
      <c r="N73">
        <v>1009</v>
      </c>
      <c r="O73" t="s">
        <v>62</v>
      </c>
      <c r="P73" t="s">
        <v>62</v>
      </c>
      <c r="Q73">
        <v>1</v>
      </c>
      <c r="X73">
        <v>0.5</v>
      </c>
      <c r="Y73">
        <v>1.81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349</v>
      </c>
      <c r="AG73">
        <v>0.5</v>
      </c>
      <c r="AH73">
        <v>2</v>
      </c>
      <c r="AI73">
        <v>42559503</v>
      </c>
      <c r="AJ73">
        <v>78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ROW(Source!A71)</f>
        <v>71</v>
      </c>
      <c r="B74">
        <v>42559515</v>
      </c>
      <c r="C74">
        <v>42559495</v>
      </c>
      <c r="D74">
        <v>38703528</v>
      </c>
      <c r="E74">
        <v>1</v>
      </c>
      <c r="F74">
        <v>1</v>
      </c>
      <c r="G74">
        <v>1</v>
      </c>
      <c r="H74">
        <v>3</v>
      </c>
      <c r="I74" t="s">
        <v>170</v>
      </c>
      <c r="J74" t="s">
        <v>323</v>
      </c>
      <c r="K74" t="s">
        <v>172</v>
      </c>
      <c r="L74">
        <v>1346</v>
      </c>
      <c r="N74">
        <v>1009</v>
      </c>
      <c r="O74" t="s">
        <v>62</v>
      </c>
      <c r="P74" t="s">
        <v>62</v>
      </c>
      <c r="Q74">
        <v>1</v>
      </c>
      <c r="X74">
        <v>450</v>
      </c>
      <c r="Y74">
        <v>1.37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349</v>
      </c>
      <c r="AG74">
        <v>450</v>
      </c>
      <c r="AH74">
        <v>2</v>
      </c>
      <c r="AI74">
        <v>42559504</v>
      </c>
      <c r="AJ74">
        <v>79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ROW(Source!A71)</f>
        <v>71</v>
      </c>
      <c r="B75">
        <v>42559516</v>
      </c>
      <c r="C75">
        <v>42559495</v>
      </c>
      <c r="D75">
        <v>38701946</v>
      </c>
      <c r="E75">
        <v>1</v>
      </c>
      <c r="F75">
        <v>1</v>
      </c>
      <c r="G75">
        <v>1</v>
      </c>
      <c r="H75">
        <v>3</v>
      </c>
      <c r="I75" t="s">
        <v>173</v>
      </c>
      <c r="J75" t="s">
        <v>324</v>
      </c>
      <c r="K75" t="s">
        <v>175</v>
      </c>
      <c r="L75">
        <v>1348</v>
      </c>
      <c r="N75">
        <v>1009</v>
      </c>
      <c r="O75" t="s">
        <v>594</v>
      </c>
      <c r="P75" t="s">
        <v>594</v>
      </c>
      <c r="Q75">
        <v>1000</v>
      </c>
      <c r="X75">
        <v>0.05</v>
      </c>
      <c r="Y75">
        <v>6532.53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349</v>
      </c>
      <c r="AG75">
        <v>0.05</v>
      </c>
      <c r="AH75">
        <v>2</v>
      </c>
      <c r="AI75">
        <v>42559505</v>
      </c>
      <c r="AJ75">
        <v>80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ROW(Source!A71)</f>
        <v>71</v>
      </c>
      <c r="B76">
        <v>42559517</v>
      </c>
      <c r="C76">
        <v>42559495</v>
      </c>
      <c r="D76">
        <v>38744123</v>
      </c>
      <c r="E76">
        <v>1</v>
      </c>
      <c r="F76">
        <v>1</v>
      </c>
      <c r="G76">
        <v>1</v>
      </c>
      <c r="H76">
        <v>3</v>
      </c>
      <c r="I76" t="s">
        <v>160</v>
      </c>
      <c r="J76" t="s">
        <v>320</v>
      </c>
      <c r="K76" t="s">
        <v>162</v>
      </c>
      <c r="L76">
        <v>1339</v>
      </c>
      <c r="N76">
        <v>1007</v>
      </c>
      <c r="O76" t="s">
        <v>83</v>
      </c>
      <c r="P76" t="s">
        <v>83</v>
      </c>
      <c r="Q76">
        <v>1</v>
      </c>
      <c r="X76">
        <v>0.1</v>
      </c>
      <c r="Y76">
        <v>2.44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349</v>
      </c>
      <c r="AG76">
        <v>0.1</v>
      </c>
      <c r="AH76">
        <v>2</v>
      </c>
      <c r="AI76">
        <v>42559506</v>
      </c>
      <c r="AJ76">
        <v>81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ROW(Source!A72)</f>
        <v>72</v>
      </c>
      <c r="B77">
        <v>42559524</v>
      </c>
      <c r="C77">
        <v>42559518</v>
      </c>
      <c r="D77">
        <v>18406785</v>
      </c>
      <c r="E77">
        <v>1</v>
      </c>
      <c r="F77">
        <v>1</v>
      </c>
      <c r="G77">
        <v>1</v>
      </c>
      <c r="H77">
        <v>1</v>
      </c>
      <c r="I77" t="s">
        <v>51</v>
      </c>
      <c r="J77" t="s">
        <v>349</v>
      </c>
      <c r="K77" t="s">
        <v>52</v>
      </c>
      <c r="L77">
        <v>1369</v>
      </c>
      <c r="N77">
        <v>1013</v>
      </c>
      <c r="O77" t="s">
        <v>29</v>
      </c>
      <c r="P77" t="s">
        <v>29</v>
      </c>
      <c r="Q77">
        <v>1</v>
      </c>
      <c r="X77">
        <v>129.91999999999999</v>
      </c>
      <c r="Y77">
        <v>0</v>
      </c>
      <c r="Z77">
        <v>0</v>
      </c>
      <c r="AA77">
        <v>0</v>
      </c>
      <c r="AB77">
        <v>8.86</v>
      </c>
      <c r="AC77">
        <v>0</v>
      </c>
      <c r="AD77">
        <v>1</v>
      </c>
      <c r="AE77">
        <v>1</v>
      </c>
      <c r="AF77" t="s">
        <v>349</v>
      </c>
      <c r="AG77">
        <v>129.91999999999999</v>
      </c>
      <c r="AH77">
        <v>2</v>
      </c>
      <c r="AI77">
        <v>42559519</v>
      </c>
      <c r="AJ77">
        <v>82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ROW(Source!A72)</f>
        <v>72</v>
      </c>
      <c r="B78">
        <v>42559525</v>
      </c>
      <c r="C78">
        <v>42559518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374</v>
      </c>
      <c r="J78" t="s">
        <v>349</v>
      </c>
      <c r="K78" t="s">
        <v>30</v>
      </c>
      <c r="L78">
        <v>608254</v>
      </c>
      <c r="N78">
        <v>1013</v>
      </c>
      <c r="O78" t="s">
        <v>31</v>
      </c>
      <c r="P78" t="s">
        <v>31</v>
      </c>
      <c r="Q78">
        <v>1</v>
      </c>
      <c r="X78">
        <v>0.67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2</v>
      </c>
      <c r="AF78" t="s">
        <v>349</v>
      </c>
      <c r="AG78">
        <v>0.67</v>
      </c>
      <c r="AH78">
        <v>2</v>
      </c>
      <c r="AI78">
        <v>42559520</v>
      </c>
      <c r="AJ78">
        <v>83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ROW(Source!A72)</f>
        <v>72</v>
      </c>
      <c r="B79">
        <v>42559526</v>
      </c>
      <c r="C79">
        <v>42559518</v>
      </c>
      <c r="D79">
        <v>38766639</v>
      </c>
      <c r="E79">
        <v>1</v>
      </c>
      <c r="F79">
        <v>1</v>
      </c>
      <c r="G79">
        <v>1</v>
      </c>
      <c r="H79">
        <v>2</v>
      </c>
      <c r="I79" t="s">
        <v>53</v>
      </c>
      <c r="J79" t="s">
        <v>54</v>
      </c>
      <c r="K79" t="s">
        <v>55</v>
      </c>
      <c r="L79">
        <v>1368</v>
      </c>
      <c r="N79">
        <v>1011</v>
      </c>
      <c r="O79" t="s">
        <v>35</v>
      </c>
      <c r="P79" t="s">
        <v>35</v>
      </c>
      <c r="Q79">
        <v>1</v>
      </c>
      <c r="X79">
        <v>0.67</v>
      </c>
      <c r="Y79">
        <v>0</v>
      </c>
      <c r="Z79">
        <v>31.26</v>
      </c>
      <c r="AA79">
        <v>13.5</v>
      </c>
      <c r="AB79">
        <v>0</v>
      </c>
      <c r="AC79">
        <v>0</v>
      </c>
      <c r="AD79">
        <v>1</v>
      </c>
      <c r="AE79">
        <v>0</v>
      </c>
      <c r="AF79" t="s">
        <v>349</v>
      </c>
      <c r="AG79">
        <v>0.67</v>
      </c>
      <c r="AH79">
        <v>2</v>
      </c>
      <c r="AI79">
        <v>42559521</v>
      </c>
      <c r="AJ79">
        <v>84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ROW(Source!A72)</f>
        <v>72</v>
      </c>
      <c r="B80">
        <v>42559527</v>
      </c>
      <c r="C80">
        <v>42559518</v>
      </c>
      <c r="D80">
        <v>38739299</v>
      </c>
      <c r="E80">
        <v>1</v>
      </c>
      <c r="F80">
        <v>1</v>
      </c>
      <c r="G80">
        <v>1</v>
      </c>
      <c r="H80">
        <v>3</v>
      </c>
      <c r="I80" t="s">
        <v>141</v>
      </c>
      <c r="J80" t="s">
        <v>142</v>
      </c>
      <c r="K80" t="s">
        <v>143</v>
      </c>
      <c r="L80">
        <v>1339</v>
      </c>
      <c r="N80">
        <v>1007</v>
      </c>
      <c r="O80" t="s">
        <v>83</v>
      </c>
      <c r="P80" t="s">
        <v>83</v>
      </c>
      <c r="Q80">
        <v>1</v>
      </c>
      <c r="X80">
        <v>2.2000000000000002</v>
      </c>
      <c r="Y80">
        <v>477.5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349</v>
      </c>
      <c r="AG80">
        <v>2.2000000000000002</v>
      </c>
      <c r="AH80">
        <v>2</v>
      </c>
      <c r="AI80">
        <v>42559522</v>
      </c>
      <c r="AJ80">
        <v>85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ROW(Source!A72)</f>
        <v>72</v>
      </c>
      <c r="B81">
        <v>42559528</v>
      </c>
      <c r="C81">
        <v>42559518</v>
      </c>
      <c r="D81">
        <v>38744123</v>
      </c>
      <c r="E81">
        <v>1</v>
      </c>
      <c r="F81">
        <v>1</v>
      </c>
      <c r="G81">
        <v>1</v>
      </c>
      <c r="H81">
        <v>3</v>
      </c>
      <c r="I81" t="s">
        <v>160</v>
      </c>
      <c r="J81" t="s">
        <v>320</v>
      </c>
      <c r="K81" t="s">
        <v>162</v>
      </c>
      <c r="L81">
        <v>1339</v>
      </c>
      <c r="N81">
        <v>1007</v>
      </c>
      <c r="O81" t="s">
        <v>83</v>
      </c>
      <c r="P81" t="s">
        <v>83</v>
      </c>
      <c r="Q81">
        <v>1</v>
      </c>
      <c r="X81">
        <v>0.35</v>
      </c>
      <c r="Y81">
        <v>2.44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349</v>
      </c>
      <c r="AG81">
        <v>0.35</v>
      </c>
      <c r="AH81">
        <v>2</v>
      </c>
      <c r="AI81">
        <v>42559523</v>
      </c>
      <c r="AJ81">
        <v>86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ROW(Source!A72)</f>
        <v>72</v>
      </c>
      <c r="B82">
        <v>42559529</v>
      </c>
      <c r="C82">
        <v>42559518</v>
      </c>
      <c r="D82">
        <v>38758432</v>
      </c>
      <c r="E82">
        <v>1</v>
      </c>
      <c r="F82">
        <v>1</v>
      </c>
      <c r="G82">
        <v>1</v>
      </c>
      <c r="H82">
        <v>3</v>
      </c>
      <c r="I82" t="s">
        <v>313</v>
      </c>
      <c r="J82" t="s">
        <v>314</v>
      </c>
      <c r="K82" t="s">
        <v>315</v>
      </c>
      <c r="L82">
        <v>1348</v>
      </c>
      <c r="N82">
        <v>1009</v>
      </c>
      <c r="O82" t="s">
        <v>594</v>
      </c>
      <c r="P82" t="s">
        <v>594</v>
      </c>
      <c r="Q82">
        <v>1000</v>
      </c>
      <c r="X82">
        <v>3.38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 t="s">
        <v>349</v>
      </c>
      <c r="AG82">
        <v>3.38</v>
      </c>
      <c r="AH82">
        <v>3</v>
      </c>
      <c r="AI82">
        <v>-1</v>
      </c>
      <c r="AJ82" t="s">
        <v>349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ROW(Source!A73)</f>
        <v>73</v>
      </c>
      <c r="B83">
        <v>42559536</v>
      </c>
      <c r="C83">
        <v>42559530</v>
      </c>
      <c r="D83">
        <v>18409661</v>
      </c>
      <c r="E83">
        <v>1</v>
      </c>
      <c r="F83">
        <v>1</v>
      </c>
      <c r="G83">
        <v>1</v>
      </c>
      <c r="H83">
        <v>1</v>
      </c>
      <c r="I83" t="s">
        <v>177</v>
      </c>
      <c r="J83" t="s">
        <v>349</v>
      </c>
      <c r="K83" t="s">
        <v>178</v>
      </c>
      <c r="L83">
        <v>1369</v>
      </c>
      <c r="N83">
        <v>1013</v>
      </c>
      <c r="O83" t="s">
        <v>29</v>
      </c>
      <c r="P83" t="s">
        <v>29</v>
      </c>
      <c r="Q83">
        <v>1</v>
      </c>
      <c r="X83">
        <v>28.07</v>
      </c>
      <c r="Y83">
        <v>0</v>
      </c>
      <c r="Z83">
        <v>0</v>
      </c>
      <c r="AA83">
        <v>0</v>
      </c>
      <c r="AB83">
        <v>8.64</v>
      </c>
      <c r="AC83">
        <v>0</v>
      </c>
      <c r="AD83">
        <v>1</v>
      </c>
      <c r="AE83">
        <v>1</v>
      </c>
      <c r="AF83" t="s">
        <v>349</v>
      </c>
      <c r="AG83">
        <v>28.07</v>
      </c>
      <c r="AH83">
        <v>2</v>
      </c>
      <c r="AI83">
        <v>42559531</v>
      </c>
      <c r="AJ83">
        <v>87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ROW(Source!A73)</f>
        <v>73</v>
      </c>
      <c r="B84">
        <v>42559537</v>
      </c>
      <c r="C84">
        <v>42559530</v>
      </c>
      <c r="D84">
        <v>121548</v>
      </c>
      <c r="E84">
        <v>1</v>
      </c>
      <c r="F84">
        <v>1</v>
      </c>
      <c r="G84">
        <v>1</v>
      </c>
      <c r="H84">
        <v>1</v>
      </c>
      <c r="I84" t="s">
        <v>374</v>
      </c>
      <c r="J84" t="s">
        <v>349</v>
      </c>
      <c r="K84" t="s">
        <v>30</v>
      </c>
      <c r="L84">
        <v>608254</v>
      </c>
      <c r="N84">
        <v>1013</v>
      </c>
      <c r="O84" t="s">
        <v>31</v>
      </c>
      <c r="P84" t="s">
        <v>31</v>
      </c>
      <c r="Q84">
        <v>1</v>
      </c>
      <c r="X84">
        <v>0.1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2</v>
      </c>
      <c r="AF84" t="s">
        <v>349</v>
      </c>
      <c r="AG84">
        <v>0.1</v>
      </c>
      <c r="AH84">
        <v>2</v>
      </c>
      <c r="AI84">
        <v>42559532</v>
      </c>
      <c r="AJ84">
        <v>88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ROW(Source!A73)</f>
        <v>73</v>
      </c>
      <c r="B85">
        <v>42559538</v>
      </c>
      <c r="C85">
        <v>42559530</v>
      </c>
      <c r="D85">
        <v>38766639</v>
      </c>
      <c r="E85">
        <v>1</v>
      </c>
      <c r="F85">
        <v>1</v>
      </c>
      <c r="G85">
        <v>1</v>
      </c>
      <c r="H85">
        <v>2</v>
      </c>
      <c r="I85" t="s">
        <v>53</v>
      </c>
      <c r="J85" t="s">
        <v>54</v>
      </c>
      <c r="K85" t="s">
        <v>55</v>
      </c>
      <c r="L85">
        <v>1368</v>
      </c>
      <c r="N85">
        <v>1011</v>
      </c>
      <c r="O85" t="s">
        <v>35</v>
      </c>
      <c r="P85" t="s">
        <v>35</v>
      </c>
      <c r="Q85">
        <v>1</v>
      </c>
      <c r="X85">
        <v>0.1</v>
      </c>
      <c r="Y85">
        <v>0</v>
      </c>
      <c r="Z85">
        <v>31.26</v>
      </c>
      <c r="AA85">
        <v>13.5</v>
      </c>
      <c r="AB85">
        <v>0</v>
      </c>
      <c r="AC85">
        <v>0</v>
      </c>
      <c r="AD85">
        <v>1</v>
      </c>
      <c r="AE85">
        <v>0</v>
      </c>
      <c r="AF85" t="s">
        <v>349</v>
      </c>
      <c r="AG85">
        <v>0.1</v>
      </c>
      <c r="AH85">
        <v>2</v>
      </c>
      <c r="AI85">
        <v>42559533</v>
      </c>
      <c r="AJ85">
        <v>89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ROW(Source!A73)</f>
        <v>73</v>
      </c>
      <c r="B86">
        <v>42559539</v>
      </c>
      <c r="C86">
        <v>42559530</v>
      </c>
      <c r="D86">
        <v>38739296</v>
      </c>
      <c r="E86">
        <v>1</v>
      </c>
      <c r="F86">
        <v>1</v>
      </c>
      <c r="G86">
        <v>1</v>
      </c>
      <c r="H86">
        <v>3</v>
      </c>
      <c r="I86" t="s">
        <v>138</v>
      </c>
      <c r="J86" t="s">
        <v>139</v>
      </c>
      <c r="K86" t="s">
        <v>140</v>
      </c>
      <c r="L86">
        <v>1339</v>
      </c>
      <c r="N86">
        <v>1007</v>
      </c>
      <c r="O86" t="s">
        <v>83</v>
      </c>
      <c r="P86" t="s">
        <v>83</v>
      </c>
      <c r="Q86">
        <v>1</v>
      </c>
      <c r="X86">
        <v>3.4000000000000002E-2</v>
      </c>
      <c r="Y86">
        <v>517.89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349</v>
      </c>
      <c r="AG86">
        <v>3.4000000000000002E-2</v>
      </c>
      <c r="AH86">
        <v>2</v>
      </c>
      <c r="AI86">
        <v>42559534</v>
      </c>
      <c r="AJ86">
        <v>90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ROW(Source!A73)</f>
        <v>73</v>
      </c>
      <c r="B87">
        <v>42559540</v>
      </c>
      <c r="C87">
        <v>42559530</v>
      </c>
      <c r="D87">
        <v>38744123</v>
      </c>
      <c r="E87">
        <v>1</v>
      </c>
      <c r="F87">
        <v>1</v>
      </c>
      <c r="G87">
        <v>1</v>
      </c>
      <c r="H87">
        <v>3</v>
      </c>
      <c r="I87" t="s">
        <v>160</v>
      </c>
      <c r="J87" t="s">
        <v>320</v>
      </c>
      <c r="K87" t="s">
        <v>162</v>
      </c>
      <c r="L87">
        <v>1339</v>
      </c>
      <c r="N87">
        <v>1007</v>
      </c>
      <c r="O87" t="s">
        <v>83</v>
      </c>
      <c r="P87" t="s">
        <v>83</v>
      </c>
      <c r="Q87">
        <v>1</v>
      </c>
      <c r="X87">
        <v>0.01</v>
      </c>
      <c r="Y87">
        <v>2.44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349</v>
      </c>
      <c r="AG87">
        <v>0.01</v>
      </c>
      <c r="AH87">
        <v>2</v>
      </c>
      <c r="AI87">
        <v>42559535</v>
      </c>
      <c r="AJ87">
        <v>91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ROW(Source!A74)</f>
        <v>74</v>
      </c>
      <c r="B88">
        <v>42559550</v>
      </c>
      <c r="C88">
        <v>42559541</v>
      </c>
      <c r="D88">
        <v>18410171</v>
      </c>
      <c r="E88">
        <v>1</v>
      </c>
      <c r="F88">
        <v>1</v>
      </c>
      <c r="G88">
        <v>1</v>
      </c>
      <c r="H88">
        <v>1</v>
      </c>
      <c r="I88" t="s">
        <v>180</v>
      </c>
      <c r="J88" t="s">
        <v>349</v>
      </c>
      <c r="K88" t="s">
        <v>181</v>
      </c>
      <c r="L88">
        <v>1369</v>
      </c>
      <c r="N88">
        <v>1013</v>
      </c>
      <c r="O88" t="s">
        <v>29</v>
      </c>
      <c r="P88" t="s">
        <v>29</v>
      </c>
      <c r="Q88">
        <v>1</v>
      </c>
      <c r="X88">
        <v>53.9</v>
      </c>
      <c r="Y88">
        <v>0</v>
      </c>
      <c r="Z88">
        <v>0</v>
      </c>
      <c r="AA88">
        <v>0</v>
      </c>
      <c r="AB88">
        <v>8.9700000000000006</v>
      </c>
      <c r="AC88">
        <v>0</v>
      </c>
      <c r="AD88">
        <v>1</v>
      </c>
      <c r="AE88">
        <v>1</v>
      </c>
      <c r="AF88" t="s">
        <v>401</v>
      </c>
      <c r="AG88">
        <v>74.381999999999991</v>
      </c>
      <c r="AH88">
        <v>2</v>
      </c>
      <c r="AI88">
        <v>42559542</v>
      </c>
      <c r="AJ88">
        <v>92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ROW(Source!A74)</f>
        <v>74</v>
      </c>
      <c r="B89">
        <v>42559551</v>
      </c>
      <c r="C89">
        <v>42559541</v>
      </c>
      <c r="D89">
        <v>121548</v>
      </c>
      <c r="E89">
        <v>1</v>
      </c>
      <c r="F89">
        <v>1</v>
      </c>
      <c r="G89">
        <v>1</v>
      </c>
      <c r="H89">
        <v>1</v>
      </c>
      <c r="I89" t="s">
        <v>374</v>
      </c>
      <c r="J89" t="s">
        <v>349</v>
      </c>
      <c r="K89" t="s">
        <v>30</v>
      </c>
      <c r="L89">
        <v>608254</v>
      </c>
      <c r="N89">
        <v>1013</v>
      </c>
      <c r="O89" t="s">
        <v>31</v>
      </c>
      <c r="P89" t="s">
        <v>31</v>
      </c>
      <c r="Q89">
        <v>1</v>
      </c>
      <c r="X89">
        <v>0.02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400</v>
      </c>
      <c r="AG89">
        <v>0.03</v>
      </c>
      <c r="AH89">
        <v>2</v>
      </c>
      <c r="AI89">
        <v>42559543</v>
      </c>
      <c r="AJ89">
        <v>93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ROW(Source!A74)</f>
        <v>74</v>
      </c>
      <c r="B90">
        <v>42559552</v>
      </c>
      <c r="C90">
        <v>42559541</v>
      </c>
      <c r="D90">
        <v>38766639</v>
      </c>
      <c r="E90">
        <v>1</v>
      </c>
      <c r="F90">
        <v>1</v>
      </c>
      <c r="G90">
        <v>1</v>
      </c>
      <c r="H90">
        <v>2</v>
      </c>
      <c r="I90" t="s">
        <v>53</v>
      </c>
      <c r="J90" t="s">
        <v>54</v>
      </c>
      <c r="K90" t="s">
        <v>55</v>
      </c>
      <c r="L90">
        <v>1368</v>
      </c>
      <c r="N90">
        <v>1011</v>
      </c>
      <c r="O90" t="s">
        <v>35</v>
      </c>
      <c r="P90" t="s">
        <v>35</v>
      </c>
      <c r="Q90">
        <v>1</v>
      </c>
      <c r="X90">
        <v>0.02</v>
      </c>
      <c r="Y90">
        <v>0</v>
      </c>
      <c r="Z90">
        <v>31.26</v>
      </c>
      <c r="AA90">
        <v>13.5</v>
      </c>
      <c r="AB90">
        <v>0</v>
      </c>
      <c r="AC90">
        <v>0</v>
      </c>
      <c r="AD90">
        <v>1</v>
      </c>
      <c r="AE90">
        <v>0</v>
      </c>
      <c r="AF90" t="s">
        <v>400</v>
      </c>
      <c r="AG90">
        <v>0.03</v>
      </c>
      <c r="AH90">
        <v>2</v>
      </c>
      <c r="AI90">
        <v>42559544</v>
      </c>
      <c r="AJ90">
        <v>94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ROW(Source!A74)</f>
        <v>74</v>
      </c>
      <c r="B91">
        <v>42559553</v>
      </c>
      <c r="C91">
        <v>42559541</v>
      </c>
      <c r="D91">
        <v>38768996</v>
      </c>
      <c r="E91">
        <v>1</v>
      </c>
      <c r="F91">
        <v>1</v>
      </c>
      <c r="G91">
        <v>1</v>
      </c>
      <c r="H91">
        <v>2</v>
      </c>
      <c r="I91" t="s">
        <v>42</v>
      </c>
      <c r="J91" t="s">
        <v>43</v>
      </c>
      <c r="K91" t="s">
        <v>44</v>
      </c>
      <c r="L91">
        <v>1368</v>
      </c>
      <c r="N91">
        <v>1011</v>
      </c>
      <c r="O91" t="s">
        <v>35</v>
      </c>
      <c r="P91" t="s">
        <v>35</v>
      </c>
      <c r="Q91">
        <v>1</v>
      </c>
      <c r="X91">
        <v>0.16</v>
      </c>
      <c r="Y91">
        <v>0</v>
      </c>
      <c r="Z91">
        <v>87.17</v>
      </c>
      <c r="AA91">
        <v>11.6</v>
      </c>
      <c r="AB91">
        <v>0</v>
      </c>
      <c r="AC91">
        <v>0</v>
      </c>
      <c r="AD91">
        <v>1</v>
      </c>
      <c r="AE91">
        <v>0</v>
      </c>
      <c r="AF91" t="s">
        <v>400</v>
      </c>
      <c r="AG91">
        <v>0.24</v>
      </c>
      <c r="AH91">
        <v>2</v>
      </c>
      <c r="AI91">
        <v>42559545</v>
      </c>
      <c r="AJ91">
        <v>95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ROW(Source!A74)</f>
        <v>74</v>
      </c>
      <c r="B92">
        <v>42559554</v>
      </c>
      <c r="C92">
        <v>42559541</v>
      </c>
      <c r="D92">
        <v>38701862</v>
      </c>
      <c r="E92">
        <v>1</v>
      </c>
      <c r="F92">
        <v>1</v>
      </c>
      <c r="G92">
        <v>1</v>
      </c>
      <c r="H92">
        <v>3</v>
      </c>
      <c r="I92" t="s">
        <v>182</v>
      </c>
      <c r="J92" t="s">
        <v>183</v>
      </c>
      <c r="K92" t="s">
        <v>184</v>
      </c>
      <c r="L92">
        <v>1327</v>
      </c>
      <c r="N92">
        <v>1005</v>
      </c>
      <c r="O92" t="s">
        <v>408</v>
      </c>
      <c r="P92" t="s">
        <v>408</v>
      </c>
      <c r="Q92">
        <v>1</v>
      </c>
      <c r="X92">
        <v>0.84</v>
      </c>
      <c r="Y92">
        <v>72.31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349</v>
      </c>
      <c r="AG92">
        <v>0.84</v>
      </c>
      <c r="AH92">
        <v>2</v>
      </c>
      <c r="AI92">
        <v>42559546</v>
      </c>
      <c r="AJ92">
        <v>96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ROW(Source!A74)</f>
        <v>74</v>
      </c>
      <c r="B93">
        <v>42559555</v>
      </c>
      <c r="C93">
        <v>42559541</v>
      </c>
      <c r="D93">
        <v>38703880</v>
      </c>
      <c r="E93">
        <v>1</v>
      </c>
      <c r="F93">
        <v>1</v>
      </c>
      <c r="G93">
        <v>1</v>
      </c>
      <c r="H93">
        <v>3</v>
      </c>
      <c r="I93" t="s">
        <v>185</v>
      </c>
      <c r="J93" t="s">
        <v>186</v>
      </c>
      <c r="K93" t="s">
        <v>187</v>
      </c>
      <c r="L93">
        <v>1348</v>
      </c>
      <c r="N93">
        <v>1009</v>
      </c>
      <c r="O93" t="s">
        <v>594</v>
      </c>
      <c r="P93" t="s">
        <v>594</v>
      </c>
      <c r="Q93">
        <v>1000</v>
      </c>
      <c r="X93">
        <v>5.5E-2</v>
      </c>
      <c r="Y93">
        <v>4294.0200000000004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349</v>
      </c>
      <c r="AG93">
        <v>5.5E-2</v>
      </c>
      <c r="AH93">
        <v>2</v>
      </c>
      <c r="AI93">
        <v>42559547</v>
      </c>
      <c r="AJ93">
        <v>97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ROW(Source!A74)</f>
        <v>74</v>
      </c>
      <c r="B94">
        <v>42559556</v>
      </c>
      <c r="C94">
        <v>42559541</v>
      </c>
      <c r="D94">
        <v>38701883</v>
      </c>
      <c r="E94">
        <v>1</v>
      </c>
      <c r="F94">
        <v>1</v>
      </c>
      <c r="G94">
        <v>1</v>
      </c>
      <c r="H94">
        <v>3</v>
      </c>
      <c r="I94" t="s">
        <v>59</v>
      </c>
      <c r="J94" t="s">
        <v>60</v>
      </c>
      <c r="K94" t="s">
        <v>61</v>
      </c>
      <c r="L94">
        <v>1346</v>
      </c>
      <c r="N94">
        <v>1009</v>
      </c>
      <c r="O94" t="s">
        <v>62</v>
      </c>
      <c r="P94" t="s">
        <v>62</v>
      </c>
      <c r="Q94">
        <v>1</v>
      </c>
      <c r="X94">
        <v>0.31</v>
      </c>
      <c r="Y94">
        <v>1.81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349</v>
      </c>
      <c r="AG94">
        <v>0.31</v>
      </c>
      <c r="AH94">
        <v>2</v>
      </c>
      <c r="AI94">
        <v>42559548</v>
      </c>
      <c r="AJ94">
        <v>98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ROW(Source!A74)</f>
        <v>74</v>
      </c>
      <c r="B95">
        <v>42559557</v>
      </c>
      <c r="C95">
        <v>42559541</v>
      </c>
      <c r="D95">
        <v>38704522</v>
      </c>
      <c r="E95">
        <v>1</v>
      </c>
      <c r="F95">
        <v>1</v>
      </c>
      <c r="G95">
        <v>1</v>
      </c>
      <c r="H95">
        <v>3</v>
      </c>
      <c r="I95" t="s">
        <v>188</v>
      </c>
      <c r="J95" t="s">
        <v>189</v>
      </c>
      <c r="K95" t="s">
        <v>190</v>
      </c>
      <c r="L95">
        <v>1348</v>
      </c>
      <c r="N95">
        <v>1009</v>
      </c>
      <c r="O95" t="s">
        <v>594</v>
      </c>
      <c r="P95" t="s">
        <v>594</v>
      </c>
      <c r="Q95">
        <v>1000</v>
      </c>
      <c r="X95">
        <v>6.9000000000000006E-2</v>
      </c>
      <c r="Y95">
        <v>15481.01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349</v>
      </c>
      <c r="AG95">
        <v>6.9000000000000006E-2</v>
      </c>
      <c r="AH95">
        <v>2</v>
      </c>
      <c r="AI95">
        <v>42559549</v>
      </c>
      <c r="AJ95">
        <v>99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ROW(Source!A75)</f>
        <v>75</v>
      </c>
      <c r="B96">
        <v>42559567</v>
      </c>
      <c r="C96">
        <v>42559558</v>
      </c>
      <c r="D96">
        <v>18410171</v>
      </c>
      <c r="E96">
        <v>1</v>
      </c>
      <c r="F96">
        <v>1</v>
      </c>
      <c r="G96">
        <v>1</v>
      </c>
      <c r="H96">
        <v>1</v>
      </c>
      <c r="I96" t="s">
        <v>180</v>
      </c>
      <c r="J96" t="s">
        <v>349</v>
      </c>
      <c r="K96" t="s">
        <v>181</v>
      </c>
      <c r="L96">
        <v>1369</v>
      </c>
      <c r="N96">
        <v>1013</v>
      </c>
      <c r="O96" t="s">
        <v>29</v>
      </c>
      <c r="P96" t="s">
        <v>29</v>
      </c>
      <c r="Q96">
        <v>1</v>
      </c>
      <c r="X96">
        <v>42.9</v>
      </c>
      <c r="Y96">
        <v>0</v>
      </c>
      <c r="Z96">
        <v>0</v>
      </c>
      <c r="AA96">
        <v>0</v>
      </c>
      <c r="AB96">
        <v>8.9700000000000006</v>
      </c>
      <c r="AC96">
        <v>0</v>
      </c>
      <c r="AD96">
        <v>1</v>
      </c>
      <c r="AE96">
        <v>1</v>
      </c>
      <c r="AF96" t="s">
        <v>401</v>
      </c>
      <c r="AG96">
        <v>59.201999999999991</v>
      </c>
      <c r="AH96">
        <v>2</v>
      </c>
      <c r="AI96">
        <v>42559559</v>
      </c>
      <c r="AJ96">
        <v>100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ROW(Source!A75)</f>
        <v>75</v>
      </c>
      <c r="B97">
        <v>42559568</v>
      </c>
      <c r="C97">
        <v>42559558</v>
      </c>
      <c r="D97">
        <v>121548</v>
      </c>
      <c r="E97">
        <v>1</v>
      </c>
      <c r="F97">
        <v>1</v>
      </c>
      <c r="G97">
        <v>1</v>
      </c>
      <c r="H97">
        <v>1</v>
      </c>
      <c r="I97" t="s">
        <v>374</v>
      </c>
      <c r="J97" t="s">
        <v>349</v>
      </c>
      <c r="K97" t="s">
        <v>30</v>
      </c>
      <c r="L97">
        <v>608254</v>
      </c>
      <c r="N97">
        <v>1013</v>
      </c>
      <c r="O97" t="s">
        <v>31</v>
      </c>
      <c r="P97" t="s">
        <v>31</v>
      </c>
      <c r="Q97">
        <v>1</v>
      </c>
      <c r="X97">
        <v>0.02</v>
      </c>
      <c r="Y97">
        <v>0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2</v>
      </c>
      <c r="AF97" t="s">
        <v>400</v>
      </c>
      <c r="AG97">
        <v>0.03</v>
      </c>
      <c r="AH97">
        <v>2</v>
      </c>
      <c r="AI97">
        <v>42559560</v>
      </c>
      <c r="AJ97">
        <v>101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ROW(Source!A75)</f>
        <v>75</v>
      </c>
      <c r="B98">
        <v>42559569</v>
      </c>
      <c r="C98">
        <v>42559558</v>
      </c>
      <c r="D98">
        <v>38766639</v>
      </c>
      <c r="E98">
        <v>1</v>
      </c>
      <c r="F98">
        <v>1</v>
      </c>
      <c r="G98">
        <v>1</v>
      </c>
      <c r="H98">
        <v>2</v>
      </c>
      <c r="I98" t="s">
        <v>53</v>
      </c>
      <c r="J98" t="s">
        <v>54</v>
      </c>
      <c r="K98" t="s">
        <v>55</v>
      </c>
      <c r="L98">
        <v>1368</v>
      </c>
      <c r="N98">
        <v>1011</v>
      </c>
      <c r="O98" t="s">
        <v>35</v>
      </c>
      <c r="P98" t="s">
        <v>35</v>
      </c>
      <c r="Q98">
        <v>1</v>
      </c>
      <c r="X98">
        <v>0.02</v>
      </c>
      <c r="Y98">
        <v>0</v>
      </c>
      <c r="Z98">
        <v>31.26</v>
      </c>
      <c r="AA98">
        <v>13.5</v>
      </c>
      <c r="AB98">
        <v>0</v>
      </c>
      <c r="AC98">
        <v>0</v>
      </c>
      <c r="AD98">
        <v>1</v>
      </c>
      <c r="AE98">
        <v>0</v>
      </c>
      <c r="AF98" t="s">
        <v>400</v>
      </c>
      <c r="AG98">
        <v>0.03</v>
      </c>
      <c r="AH98">
        <v>2</v>
      </c>
      <c r="AI98">
        <v>42559561</v>
      </c>
      <c r="AJ98">
        <v>102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ROW(Source!A75)</f>
        <v>75</v>
      </c>
      <c r="B99">
        <v>42559570</v>
      </c>
      <c r="C99">
        <v>42559558</v>
      </c>
      <c r="D99">
        <v>38768996</v>
      </c>
      <c r="E99">
        <v>1</v>
      </c>
      <c r="F99">
        <v>1</v>
      </c>
      <c r="G99">
        <v>1</v>
      </c>
      <c r="H99">
        <v>2</v>
      </c>
      <c r="I99" t="s">
        <v>42</v>
      </c>
      <c r="J99" t="s">
        <v>43</v>
      </c>
      <c r="K99" t="s">
        <v>44</v>
      </c>
      <c r="L99">
        <v>1368</v>
      </c>
      <c r="N99">
        <v>1011</v>
      </c>
      <c r="O99" t="s">
        <v>35</v>
      </c>
      <c r="P99" t="s">
        <v>35</v>
      </c>
      <c r="Q99">
        <v>1</v>
      </c>
      <c r="X99">
        <v>0.15</v>
      </c>
      <c r="Y99">
        <v>0</v>
      </c>
      <c r="Z99">
        <v>87.17</v>
      </c>
      <c r="AA99">
        <v>11.6</v>
      </c>
      <c r="AB99">
        <v>0</v>
      </c>
      <c r="AC99">
        <v>0</v>
      </c>
      <c r="AD99">
        <v>1</v>
      </c>
      <c r="AE99">
        <v>0</v>
      </c>
      <c r="AF99" t="s">
        <v>400</v>
      </c>
      <c r="AG99">
        <v>0.22499999999999998</v>
      </c>
      <c r="AH99">
        <v>2</v>
      </c>
      <c r="AI99">
        <v>42559562</v>
      </c>
      <c r="AJ99">
        <v>103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ROW(Source!A75)</f>
        <v>75</v>
      </c>
      <c r="B100">
        <v>42559571</v>
      </c>
      <c r="C100">
        <v>42559558</v>
      </c>
      <c r="D100">
        <v>38701862</v>
      </c>
      <c r="E100">
        <v>1</v>
      </c>
      <c r="F100">
        <v>1</v>
      </c>
      <c r="G100">
        <v>1</v>
      </c>
      <c r="H100">
        <v>3</v>
      </c>
      <c r="I100" t="s">
        <v>182</v>
      </c>
      <c r="J100" t="s">
        <v>183</v>
      </c>
      <c r="K100" t="s">
        <v>184</v>
      </c>
      <c r="L100">
        <v>1327</v>
      </c>
      <c r="N100">
        <v>1005</v>
      </c>
      <c r="O100" t="s">
        <v>408</v>
      </c>
      <c r="P100" t="s">
        <v>408</v>
      </c>
      <c r="Q100">
        <v>1</v>
      </c>
      <c r="X100">
        <v>0.84</v>
      </c>
      <c r="Y100">
        <v>72.31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349</v>
      </c>
      <c r="AG100">
        <v>0.84</v>
      </c>
      <c r="AH100">
        <v>2</v>
      </c>
      <c r="AI100">
        <v>42559563</v>
      </c>
      <c r="AJ100">
        <v>104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ROW(Source!A75)</f>
        <v>75</v>
      </c>
      <c r="B101">
        <v>42559572</v>
      </c>
      <c r="C101">
        <v>42559558</v>
      </c>
      <c r="D101">
        <v>38703880</v>
      </c>
      <c r="E101">
        <v>1</v>
      </c>
      <c r="F101">
        <v>1</v>
      </c>
      <c r="G101">
        <v>1</v>
      </c>
      <c r="H101">
        <v>3</v>
      </c>
      <c r="I101" t="s">
        <v>185</v>
      </c>
      <c r="J101" t="s">
        <v>186</v>
      </c>
      <c r="K101" t="s">
        <v>187</v>
      </c>
      <c r="L101">
        <v>1348</v>
      </c>
      <c r="N101">
        <v>1009</v>
      </c>
      <c r="O101" t="s">
        <v>594</v>
      </c>
      <c r="P101" t="s">
        <v>594</v>
      </c>
      <c r="Q101">
        <v>1000</v>
      </c>
      <c r="X101">
        <v>5.0999999999999997E-2</v>
      </c>
      <c r="Y101">
        <v>4294.0200000000004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349</v>
      </c>
      <c r="AG101">
        <v>5.0999999999999997E-2</v>
      </c>
      <c r="AH101">
        <v>2</v>
      </c>
      <c r="AI101">
        <v>42559564</v>
      </c>
      <c r="AJ101">
        <v>105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ROW(Source!A75)</f>
        <v>75</v>
      </c>
      <c r="B102">
        <v>42559573</v>
      </c>
      <c r="C102">
        <v>42559558</v>
      </c>
      <c r="D102">
        <v>38701883</v>
      </c>
      <c r="E102">
        <v>1</v>
      </c>
      <c r="F102">
        <v>1</v>
      </c>
      <c r="G102">
        <v>1</v>
      </c>
      <c r="H102">
        <v>3</v>
      </c>
      <c r="I102" t="s">
        <v>59</v>
      </c>
      <c r="J102" t="s">
        <v>60</v>
      </c>
      <c r="K102" t="s">
        <v>61</v>
      </c>
      <c r="L102">
        <v>1346</v>
      </c>
      <c r="N102">
        <v>1009</v>
      </c>
      <c r="O102" t="s">
        <v>62</v>
      </c>
      <c r="P102" t="s">
        <v>62</v>
      </c>
      <c r="Q102">
        <v>1</v>
      </c>
      <c r="X102">
        <v>0.31</v>
      </c>
      <c r="Y102">
        <v>1.81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349</v>
      </c>
      <c r="AG102">
        <v>0.31</v>
      </c>
      <c r="AH102">
        <v>2</v>
      </c>
      <c r="AI102">
        <v>42559565</v>
      </c>
      <c r="AJ102">
        <v>106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ROW(Source!A75)</f>
        <v>75</v>
      </c>
      <c r="B103">
        <v>42559574</v>
      </c>
      <c r="C103">
        <v>42559558</v>
      </c>
      <c r="D103">
        <v>38704522</v>
      </c>
      <c r="E103">
        <v>1</v>
      </c>
      <c r="F103">
        <v>1</v>
      </c>
      <c r="G103">
        <v>1</v>
      </c>
      <c r="H103">
        <v>3</v>
      </c>
      <c r="I103" t="s">
        <v>188</v>
      </c>
      <c r="J103" t="s">
        <v>189</v>
      </c>
      <c r="K103" t="s">
        <v>190</v>
      </c>
      <c r="L103">
        <v>1348</v>
      </c>
      <c r="N103">
        <v>1009</v>
      </c>
      <c r="O103" t="s">
        <v>594</v>
      </c>
      <c r="P103" t="s">
        <v>594</v>
      </c>
      <c r="Q103">
        <v>1000</v>
      </c>
      <c r="X103">
        <v>6.3E-2</v>
      </c>
      <c r="Y103">
        <v>15481.01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349</v>
      </c>
      <c r="AG103">
        <v>6.3E-2</v>
      </c>
      <c r="AH103">
        <v>2</v>
      </c>
      <c r="AI103">
        <v>42559566</v>
      </c>
      <c r="AJ103">
        <v>107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ROW(Source!A76)</f>
        <v>76</v>
      </c>
      <c r="B104">
        <v>42559584</v>
      </c>
      <c r="C104">
        <v>42559575</v>
      </c>
      <c r="D104">
        <v>18410255</v>
      </c>
      <c r="E104">
        <v>1</v>
      </c>
      <c r="F104">
        <v>1</v>
      </c>
      <c r="G104">
        <v>1</v>
      </c>
      <c r="H104">
        <v>1</v>
      </c>
      <c r="I104" t="s">
        <v>27</v>
      </c>
      <c r="J104" t="s">
        <v>349</v>
      </c>
      <c r="K104" t="s">
        <v>28</v>
      </c>
      <c r="L104">
        <v>1369</v>
      </c>
      <c r="N104">
        <v>1013</v>
      </c>
      <c r="O104" t="s">
        <v>29</v>
      </c>
      <c r="P104" t="s">
        <v>29</v>
      </c>
      <c r="Q104">
        <v>1</v>
      </c>
      <c r="X104">
        <v>3.92</v>
      </c>
      <c r="Y104">
        <v>0</v>
      </c>
      <c r="Z104">
        <v>0</v>
      </c>
      <c r="AA104">
        <v>0</v>
      </c>
      <c r="AB104">
        <v>10.94</v>
      </c>
      <c r="AC104">
        <v>0</v>
      </c>
      <c r="AD104">
        <v>1</v>
      </c>
      <c r="AE104">
        <v>1</v>
      </c>
      <c r="AF104" t="s">
        <v>401</v>
      </c>
      <c r="AG104">
        <v>5.4096000000000002</v>
      </c>
      <c r="AH104">
        <v>2</v>
      </c>
      <c r="AI104">
        <v>42559576</v>
      </c>
      <c r="AJ104">
        <v>108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ROW(Source!A76)</f>
        <v>76</v>
      </c>
      <c r="B105">
        <v>42559585</v>
      </c>
      <c r="C105">
        <v>42559575</v>
      </c>
      <c r="D105">
        <v>121548</v>
      </c>
      <c r="E105">
        <v>1</v>
      </c>
      <c r="F105">
        <v>1</v>
      </c>
      <c r="G105">
        <v>1</v>
      </c>
      <c r="H105">
        <v>1</v>
      </c>
      <c r="I105" t="s">
        <v>374</v>
      </c>
      <c r="J105" t="s">
        <v>349</v>
      </c>
      <c r="K105" t="s">
        <v>30</v>
      </c>
      <c r="L105">
        <v>608254</v>
      </c>
      <c r="N105">
        <v>1013</v>
      </c>
      <c r="O105" t="s">
        <v>31</v>
      </c>
      <c r="P105" t="s">
        <v>31</v>
      </c>
      <c r="Q105">
        <v>1</v>
      </c>
      <c r="X105">
        <v>0.01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2</v>
      </c>
      <c r="AF105" t="s">
        <v>400</v>
      </c>
      <c r="AG105">
        <v>1.4999999999999999E-2</v>
      </c>
      <c r="AH105">
        <v>2</v>
      </c>
      <c r="AI105">
        <v>42559577</v>
      </c>
      <c r="AJ105">
        <v>109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ROW(Source!A76)</f>
        <v>76</v>
      </c>
      <c r="B106">
        <v>42559586</v>
      </c>
      <c r="C106">
        <v>42559575</v>
      </c>
      <c r="D106">
        <v>38766562</v>
      </c>
      <c r="E106">
        <v>1</v>
      </c>
      <c r="F106">
        <v>1</v>
      </c>
      <c r="G106">
        <v>1</v>
      </c>
      <c r="H106">
        <v>2</v>
      </c>
      <c r="I106" t="s">
        <v>32</v>
      </c>
      <c r="J106" t="s">
        <v>33</v>
      </c>
      <c r="K106" t="s">
        <v>34</v>
      </c>
      <c r="L106">
        <v>1368</v>
      </c>
      <c r="N106">
        <v>1011</v>
      </c>
      <c r="O106" t="s">
        <v>35</v>
      </c>
      <c r="P106" t="s">
        <v>35</v>
      </c>
      <c r="Q106">
        <v>1</v>
      </c>
      <c r="X106">
        <v>0.01</v>
      </c>
      <c r="Y106">
        <v>0</v>
      </c>
      <c r="Z106">
        <v>99.89</v>
      </c>
      <c r="AA106">
        <v>10.06</v>
      </c>
      <c r="AB106">
        <v>0</v>
      </c>
      <c r="AC106">
        <v>0</v>
      </c>
      <c r="AD106">
        <v>1</v>
      </c>
      <c r="AE106">
        <v>0</v>
      </c>
      <c r="AF106" t="s">
        <v>400</v>
      </c>
      <c r="AG106">
        <v>1.4999999999999999E-2</v>
      </c>
      <c r="AH106">
        <v>2</v>
      </c>
      <c r="AI106">
        <v>42559578</v>
      </c>
      <c r="AJ106">
        <v>110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ROW(Source!A76)</f>
        <v>76</v>
      </c>
      <c r="B107">
        <v>42559587</v>
      </c>
      <c r="C107">
        <v>42559575</v>
      </c>
      <c r="D107">
        <v>38766596</v>
      </c>
      <c r="E107">
        <v>1</v>
      </c>
      <c r="F107">
        <v>1</v>
      </c>
      <c r="G107">
        <v>1</v>
      </c>
      <c r="H107">
        <v>2</v>
      </c>
      <c r="I107" t="s">
        <v>36</v>
      </c>
      <c r="J107" t="s">
        <v>37</v>
      </c>
      <c r="K107" t="s">
        <v>38</v>
      </c>
      <c r="L107">
        <v>1368</v>
      </c>
      <c r="N107">
        <v>1011</v>
      </c>
      <c r="O107" t="s">
        <v>35</v>
      </c>
      <c r="P107" t="s">
        <v>35</v>
      </c>
      <c r="Q107">
        <v>1</v>
      </c>
      <c r="X107">
        <v>0.01</v>
      </c>
      <c r="Y107">
        <v>0</v>
      </c>
      <c r="Z107">
        <v>1.7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400</v>
      </c>
      <c r="AG107">
        <v>1.4999999999999999E-2</v>
      </c>
      <c r="AH107">
        <v>2</v>
      </c>
      <c r="AI107">
        <v>42559579</v>
      </c>
      <c r="AJ107">
        <v>111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ROW(Source!A76)</f>
        <v>76</v>
      </c>
      <c r="B108">
        <v>42559588</v>
      </c>
      <c r="C108">
        <v>42559575</v>
      </c>
      <c r="D108">
        <v>38768736</v>
      </c>
      <c r="E108">
        <v>1</v>
      </c>
      <c r="F108">
        <v>1</v>
      </c>
      <c r="G108">
        <v>1</v>
      </c>
      <c r="H108">
        <v>2</v>
      </c>
      <c r="I108" t="s">
        <v>39</v>
      </c>
      <c r="J108" t="s">
        <v>40</v>
      </c>
      <c r="K108" t="s">
        <v>41</v>
      </c>
      <c r="L108">
        <v>1368</v>
      </c>
      <c r="N108">
        <v>1011</v>
      </c>
      <c r="O108" t="s">
        <v>35</v>
      </c>
      <c r="P108" t="s">
        <v>35</v>
      </c>
      <c r="Q108">
        <v>1</v>
      </c>
      <c r="X108">
        <v>1.1200000000000001</v>
      </c>
      <c r="Y108">
        <v>0</v>
      </c>
      <c r="Z108">
        <v>6.82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400</v>
      </c>
      <c r="AG108">
        <v>1.6800000000000002</v>
      </c>
      <c r="AH108">
        <v>2</v>
      </c>
      <c r="AI108">
        <v>42559580</v>
      </c>
      <c r="AJ108">
        <v>112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ROW(Source!A76)</f>
        <v>76</v>
      </c>
      <c r="B109">
        <v>42559589</v>
      </c>
      <c r="C109">
        <v>42559575</v>
      </c>
      <c r="D109">
        <v>38768996</v>
      </c>
      <c r="E109">
        <v>1</v>
      </c>
      <c r="F109">
        <v>1</v>
      </c>
      <c r="G109">
        <v>1</v>
      </c>
      <c r="H109">
        <v>2</v>
      </c>
      <c r="I109" t="s">
        <v>42</v>
      </c>
      <c r="J109" t="s">
        <v>43</v>
      </c>
      <c r="K109" t="s">
        <v>44</v>
      </c>
      <c r="L109">
        <v>1368</v>
      </c>
      <c r="N109">
        <v>1011</v>
      </c>
      <c r="O109" t="s">
        <v>35</v>
      </c>
      <c r="P109" t="s">
        <v>35</v>
      </c>
      <c r="Q109">
        <v>1</v>
      </c>
      <c r="X109">
        <v>0.02</v>
      </c>
      <c r="Y109">
        <v>0</v>
      </c>
      <c r="Z109">
        <v>87.17</v>
      </c>
      <c r="AA109">
        <v>11.6</v>
      </c>
      <c r="AB109">
        <v>0</v>
      </c>
      <c r="AC109">
        <v>0</v>
      </c>
      <c r="AD109">
        <v>1</v>
      </c>
      <c r="AE109">
        <v>0</v>
      </c>
      <c r="AF109" t="s">
        <v>400</v>
      </c>
      <c r="AG109">
        <v>0.03</v>
      </c>
      <c r="AH109">
        <v>2</v>
      </c>
      <c r="AI109">
        <v>42559581</v>
      </c>
      <c r="AJ109">
        <v>113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ROW(Source!A76)</f>
        <v>76</v>
      </c>
      <c r="B110">
        <v>42559590</v>
      </c>
      <c r="C110">
        <v>42559575</v>
      </c>
      <c r="D110">
        <v>38704689</v>
      </c>
      <c r="E110">
        <v>1</v>
      </c>
      <c r="F110">
        <v>1</v>
      </c>
      <c r="G110">
        <v>1</v>
      </c>
      <c r="H110">
        <v>3</v>
      </c>
      <c r="I110" t="s">
        <v>45</v>
      </c>
      <c r="J110" t="s">
        <v>46</v>
      </c>
      <c r="K110" t="s">
        <v>47</v>
      </c>
      <c r="L110">
        <v>1348</v>
      </c>
      <c r="N110">
        <v>1009</v>
      </c>
      <c r="O110" t="s">
        <v>594</v>
      </c>
      <c r="P110" t="s">
        <v>594</v>
      </c>
      <c r="Q110">
        <v>1000</v>
      </c>
      <c r="X110">
        <v>8.0000000000000002E-3</v>
      </c>
      <c r="Y110">
        <v>9420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349</v>
      </c>
      <c r="AG110">
        <v>8.0000000000000002E-3</v>
      </c>
      <c r="AH110">
        <v>2</v>
      </c>
      <c r="AI110">
        <v>42559582</v>
      </c>
      <c r="AJ110">
        <v>114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ROW(Source!A76)</f>
        <v>76</v>
      </c>
      <c r="B111">
        <v>42559591</v>
      </c>
      <c r="C111">
        <v>42559575</v>
      </c>
      <c r="D111">
        <v>38716195</v>
      </c>
      <c r="E111">
        <v>1</v>
      </c>
      <c r="F111">
        <v>1</v>
      </c>
      <c r="G111">
        <v>1</v>
      </c>
      <c r="H111">
        <v>3</v>
      </c>
      <c r="I111" t="s">
        <v>48</v>
      </c>
      <c r="J111" t="s">
        <v>49</v>
      </c>
      <c r="K111" t="s">
        <v>50</v>
      </c>
      <c r="L111">
        <v>1348</v>
      </c>
      <c r="N111">
        <v>1009</v>
      </c>
      <c r="O111" t="s">
        <v>594</v>
      </c>
      <c r="P111" t="s">
        <v>594</v>
      </c>
      <c r="Q111">
        <v>1000</v>
      </c>
      <c r="X111">
        <v>1.5900000000000001E-2</v>
      </c>
      <c r="Y111">
        <v>20990.35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349</v>
      </c>
      <c r="AG111">
        <v>1.5900000000000001E-2</v>
      </c>
      <c r="AH111">
        <v>2</v>
      </c>
      <c r="AI111">
        <v>42559583</v>
      </c>
      <c r="AJ111">
        <v>115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ROW(Source!A77)</f>
        <v>77</v>
      </c>
      <c r="B112">
        <v>42559600</v>
      </c>
      <c r="C112">
        <v>42559592</v>
      </c>
      <c r="D112">
        <v>18406785</v>
      </c>
      <c r="E112">
        <v>1</v>
      </c>
      <c r="F112">
        <v>1</v>
      </c>
      <c r="G112">
        <v>1</v>
      </c>
      <c r="H112">
        <v>1</v>
      </c>
      <c r="I112" t="s">
        <v>51</v>
      </c>
      <c r="J112" t="s">
        <v>349</v>
      </c>
      <c r="K112" t="s">
        <v>52</v>
      </c>
      <c r="L112">
        <v>1369</v>
      </c>
      <c r="N112">
        <v>1013</v>
      </c>
      <c r="O112" t="s">
        <v>29</v>
      </c>
      <c r="P112" t="s">
        <v>29</v>
      </c>
      <c r="Q112">
        <v>1</v>
      </c>
      <c r="X112">
        <v>71.06</v>
      </c>
      <c r="Y112">
        <v>0</v>
      </c>
      <c r="Z112">
        <v>0</v>
      </c>
      <c r="AA112">
        <v>0</v>
      </c>
      <c r="AB112">
        <v>8.86</v>
      </c>
      <c r="AC112">
        <v>0</v>
      </c>
      <c r="AD112">
        <v>1</v>
      </c>
      <c r="AE112">
        <v>1</v>
      </c>
      <c r="AF112" t="s">
        <v>401</v>
      </c>
      <c r="AG112">
        <v>98.062799999999996</v>
      </c>
      <c r="AH112">
        <v>2</v>
      </c>
      <c r="AI112">
        <v>42559593</v>
      </c>
      <c r="AJ112">
        <v>116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ROW(Source!A77)</f>
        <v>77</v>
      </c>
      <c r="B113">
        <v>42559601</v>
      </c>
      <c r="C113">
        <v>42559592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374</v>
      </c>
      <c r="J113" t="s">
        <v>349</v>
      </c>
      <c r="K113" t="s">
        <v>30</v>
      </c>
      <c r="L113">
        <v>608254</v>
      </c>
      <c r="N113">
        <v>1013</v>
      </c>
      <c r="O113" t="s">
        <v>31</v>
      </c>
      <c r="P113" t="s">
        <v>31</v>
      </c>
      <c r="Q113">
        <v>1</v>
      </c>
      <c r="X113">
        <v>0.01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2</v>
      </c>
      <c r="AF113" t="s">
        <v>400</v>
      </c>
      <c r="AG113">
        <v>1.4999999999999999E-2</v>
      </c>
      <c r="AH113">
        <v>2</v>
      </c>
      <c r="AI113">
        <v>42559594</v>
      </c>
      <c r="AJ113">
        <v>117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ROW(Source!A77)</f>
        <v>77</v>
      </c>
      <c r="B114">
        <v>42559602</v>
      </c>
      <c r="C114">
        <v>42559592</v>
      </c>
      <c r="D114">
        <v>38766639</v>
      </c>
      <c r="E114">
        <v>1</v>
      </c>
      <c r="F114">
        <v>1</v>
      </c>
      <c r="G114">
        <v>1</v>
      </c>
      <c r="H114">
        <v>2</v>
      </c>
      <c r="I114" t="s">
        <v>53</v>
      </c>
      <c r="J114" t="s">
        <v>54</v>
      </c>
      <c r="K114" t="s">
        <v>55</v>
      </c>
      <c r="L114">
        <v>1368</v>
      </c>
      <c r="N114">
        <v>1011</v>
      </c>
      <c r="O114" t="s">
        <v>35</v>
      </c>
      <c r="P114" t="s">
        <v>35</v>
      </c>
      <c r="Q114">
        <v>1</v>
      </c>
      <c r="X114">
        <v>0.01</v>
      </c>
      <c r="Y114">
        <v>0</v>
      </c>
      <c r="Z114">
        <v>31.26</v>
      </c>
      <c r="AA114">
        <v>13.5</v>
      </c>
      <c r="AB114">
        <v>0</v>
      </c>
      <c r="AC114">
        <v>0</v>
      </c>
      <c r="AD114">
        <v>1</v>
      </c>
      <c r="AE114">
        <v>0</v>
      </c>
      <c r="AF114" t="s">
        <v>400</v>
      </c>
      <c r="AG114">
        <v>1.4999999999999999E-2</v>
      </c>
      <c r="AH114">
        <v>2</v>
      </c>
      <c r="AI114">
        <v>42559595</v>
      </c>
      <c r="AJ114">
        <v>118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ROW(Source!A77)</f>
        <v>77</v>
      </c>
      <c r="B115">
        <v>42559603</v>
      </c>
      <c r="C115">
        <v>42559592</v>
      </c>
      <c r="D115">
        <v>38768996</v>
      </c>
      <c r="E115">
        <v>1</v>
      </c>
      <c r="F115">
        <v>1</v>
      </c>
      <c r="G115">
        <v>1</v>
      </c>
      <c r="H115">
        <v>2</v>
      </c>
      <c r="I115" t="s">
        <v>42</v>
      </c>
      <c r="J115" t="s">
        <v>43</v>
      </c>
      <c r="K115" t="s">
        <v>44</v>
      </c>
      <c r="L115">
        <v>1368</v>
      </c>
      <c r="N115">
        <v>1011</v>
      </c>
      <c r="O115" t="s">
        <v>35</v>
      </c>
      <c r="P115" t="s">
        <v>35</v>
      </c>
      <c r="Q115">
        <v>1</v>
      </c>
      <c r="X115">
        <v>0.03</v>
      </c>
      <c r="Y115">
        <v>0</v>
      </c>
      <c r="Z115">
        <v>87.17</v>
      </c>
      <c r="AA115">
        <v>11.6</v>
      </c>
      <c r="AB115">
        <v>0</v>
      </c>
      <c r="AC115">
        <v>0</v>
      </c>
      <c r="AD115">
        <v>1</v>
      </c>
      <c r="AE115">
        <v>0</v>
      </c>
      <c r="AF115" t="s">
        <v>400</v>
      </c>
      <c r="AG115">
        <v>4.4999999999999998E-2</v>
      </c>
      <c r="AH115">
        <v>2</v>
      </c>
      <c r="AI115">
        <v>42559596</v>
      </c>
      <c r="AJ115">
        <v>119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ROW(Source!A77)</f>
        <v>77</v>
      </c>
      <c r="B116">
        <v>42559604</v>
      </c>
      <c r="C116">
        <v>42559592</v>
      </c>
      <c r="D116">
        <v>38704427</v>
      </c>
      <c r="E116">
        <v>1</v>
      </c>
      <c r="F116">
        <v>1</v>
      </c>
      <c r="G116">
        <v>1</v>
      </c>
      <c r="H116">
        <v>3</v>
      </c>
      <c r="I116" t="s">
        <v>56</v>
      </c>
      <c r="J116" t="s">
        <v>57</v>
      </c>
      <c r="K116" t="s">
        <v>58</v>
      </c>
      <c r="L116">
        <v>1348</v>
      </c>
      <c r="N116">
        <v>1009</v>
      </c>
      <c r="O116" t="s">
        <v>594</v>
      </c>
      <c r="P116" t="s">
        <v>594</v>
      </c>
      <c r="Q116">
        <v>1000</v>
      </c>
      <c r="X116">
        <v>2.46E-2</v>
      </c>
      <c r="Y116">
        <v>15707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349</v>
      </c>
      <c r="AG116">
        <v>2.46E-2</v>
      </c>
      <c r="AH116">
        <v>2</v>
      </c>
      <c r="AI116">
        <v>42559597</v>
      </c>
      <c r="AJ116">
        <v>120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ROW(Source!A77)</f>
        <v>77</v>
      </c>
      <c r="B117">
        <v>42559605</v>
      </c>
      <c r="C117">
        <v>42559592</v>
      </c>
      <c r="D117">
        <v>38701883</v>
      </c>
      <c r="E117">
        <v>1</v>
      </c>
      <c r="F117">
        <v>1</v>
      </c>
      <c r="G117">
        <v>1</v>
      </c>
      <c r="H117">
        <v>3</v>
      </c>
      <c r="I117" t="s">
        <v>59</v>
      </c>
      <c r="J117" t="s">
        <v>60</v>
      </c>
      <c r="K117" t="s">
        <v>61</v>
      </c>
      <c r="L117">
        <v>1346</v>
      </c>
      <c r="N117">
        <v>1009</v>
      </c>
      <c r="O117" t="s">
        <v>62</v>
      </c>
      <c r="P117" t="s">
        <v>62</v>
      </c>
      <c r="Q117">
        <v>1</v>
      </c>
      <c r="X117">
        <v>0.3</v>
      </c>
      <c r="Y117">
        <v>1.81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349</v>
      </c>
      <c r="AG117">
        <v>0.3</v>
      </c>
      <c r="AH117">
        <v>2</v>
      </c>
      <c r="AI117">
        <v>42559598</v>
      </c>
      <c r="AJ117">
        <v>121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ROW(Source!A77)</f>
        <v>77</v>
      </c>
      <c r="B118">
        <v>42559606</v>
      </c>
      <c r="C118">
        <v>42559592</v>
      </c>
      <c r="D118">
        <v>38704658</v>
      </c>
      <c r="E118">
        <v>1</v>
      </c>
      <c r="F118">
        <v>1</v>
      </c>
      <c r="G118">
        <v>1</v>
      </c>
      <c r="H118">
        <v>3</v>
      </c>
      <c r="I118" t="s">
        <v>63</v>
      </c>
      <c r="J118" t="s">
        <v>64</v>
      </c>
      <c r="K118" t="s">
        <v>65</v>
      </c>
      <c r="L118">
        <v>1346</v>
      </c>
      <c r="N118">
        <v>1009</v>
      </c>
      <c r="O118" t="s">
        <v>62</v>
      </c>
      <c r="P118" t="s">
        <v>62</v>
      </c>
      <c r="Q118">
        <v>1</v>
      </c>
      <c r="X118">
        <v>2.7</v>
      </c>
      <c r="Y118">
        <v>32.590000000000003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349</v>
      </c>
      <c r="AG118">
        <v>2.7</v>
      </c>
      <c r="AH118">
        <v>2</v>
      </c>
      <c r="AI118">
        <v>42559599</v>
      </c>
      <c r="AJ118">
        <v>122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ROW(Source!A78)</f>
        <v>78</v>
      </c>
      <c r="B119">
        <v>42559618</v>
      </c>
      <c r="C119">
        <v>42559607</v>
      </c>
      <c r="D119">
        <v>18409661</v>
      </c>
      <c r="E119">
        <v>1</v>
      </c>
      <c r="F119">
        <v>1</v>
      </c>
      <c r="G119">
        <v>1</v>
      </c>
      <c r="H119">
        <v>1</v>
      </c>
      <c r="I119" t="s">
        <v>177</v>
      </c>
      <c r="J119" t="s">
        <v>349</v>
      </c>
      <c r="K119" t="s">
        <v>178</v>
      </c>
      <c r="L119">
        <v>1369</v>
      </c>
      <c r="N119">
        <v>1013</v>
      </c>
      <c r="O119" t="s">
        <v>29</v>
      </c>
      <c r="P119" t="s">
        <v>29</v>
      </c>
      <c r="Q119">
        <v>1</v>
      </c>
      <c r="X119">
        <v>66.349999999999994</v>
      </c>
      <c r="Y119">
        <v>0</v>
      </c>
      <c r="Z119">
        <v>0</v>
      </c>
      <c r="AA119">
        <v>0</v>
      </c>
      <c r="AB119">
        <v>8.64</v>
      </c>
      <c r="AC119">
        <v>0</v>
      </c>
      <c r="AD119">
        <v>1</v>
      </c>
      <c r="AE119">
        <v>1</v>
      </c>
      <c r="AF119" t="s">
        <v>349</v>
      </c>
      <c r="AG119">
        <v>66.349999999999994</v>
      </c>
      <c r="AH119">
        <v>2</v>
      </c>
      <c r="AI119">
        <v>42559608</v>
      </c>
      <c r="AJ119">
        <v>123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ROW(Source!A78)</f>
        <v>78</v>
      </c>
      <c r="B120">
        <v>42559619</v>
      </c>
      <c r="C120">
        <v>42559607</v>
      </c>
      <c r="D120">
        <v>121548</v>
      </c>
      <c r="E120">
        <v>1</v>
      </c>
      <c r="F120">
        <v>1</v>
      </c>
      <c r="G120">
        <v>1</v>
      </c>
      <c r="H120">
        <v>1</v>
      </c>
      <c r="I120" t="s">
        <v>374</v>
      </c>
      <c r="J120" t="s">
        <v>349</v>
      </c>
      <c r="K120" t="s">
        <v>30</v>
      </c>
      <c r="L120">
        <v>608254</v>
      </c>
      <c r="N120">
        <v>1013</v>
      </c>
      <c r="O120" t="s">
        <v>31</v>
      </c>
      <c r="P120" t="s">
        <v>31</v>
      </c>
      <c r="Q120">
        <v>1</v>
      </c>
      <c r="X120">
        <v>0.1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2</v>
      </c>
      <c r="AF120" t="s">
        <v>349</v>
      </c>
      <c r="AG120">
        <v>0.1</v>
      </c>
      <c r="AH120">
        <v>2</v>
      </c>
      <c r="AI120">
        <v>42559609</v>
      </c>
      <c r="AJ120">
        <v>124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ROW(Source!A78)</f>
        <v>78</v>
      </c>
      <c r="B121">
        <v>42559620</v>
      </c>
      <c r="C121">
        <v>42559607</v>
      </c>
      <c r="D121">
        <v>38766639</v>
      </c>
      <c r="E121">
        <v>1</v>
      </c>
      <c r="F121">
        <v>1</v>
      </c>
      <c r="G121">
        <v>1</v>
      </c>
      <c r="H121">
        <v>2</v>
      </c>
      <c r="I121" t="s">
        <v>53</v>
      </c>
      <c r="J121" t="s">
        <v>54</v>
      </c>
      <c r="K121" t="s">
        <v>55</v>
      </c>
      <c r="L121">
        <v>1368</v>
      </c>
      <c r="N121">
        <v>1011</v>
      </c>
      <c r="O121" t="s">
        <v>35</v>
      </c>
      <c r="P121" t="s">
        <v>35</v>
      </c>
      <c r="Q121">
        <v>1</v>
      </c>
      <c r="X121">
        <v>0.1</v>
      </c>
      <c r="Y121">
        <v>0</v>
      </c>
      <c r="Z121">
        <v>31.26</v>
      </c>
      <c r="AA121">
        <v>13.5</v>
      </c>
      <c r="AB121">
        <v>0</v>
      </c>
      <c r="AC121">
        <v>0</v>
      </c>
      <c r="AD121">
        <v>1</v>
      </c>
      <c r="AE121">
        <v>0</v>
      </c>
      <c r="AF121" t="s">
        <v>349</v>
      </c>
      <c r="AG121">
        <v>0.1</v>
      </c>
      <c r="AH121">
        <v>2</v>
      </c>
      <c r="AI121">
        <v>42559610</v>
      </c>
      <c r="AJ121">
        <v>125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ROW(Source!A78)</f>
        <v>78</v>
      </c>
      <c r="B122">
        <v>42559621</v>
      </c>
      <c r="C122">
        <v>42559607</v>
      </c>
      <c r="D122">
        <v>38768996</v>
      </c>
      <c r="E122">
        <v>1</v>
      </c>
      <c r="F122">
        <v>1</v>
      </c>
      <c r="G122">
        <v>1</v>
      </c>
      <c r="H122">
        <v>2</v>
      </c>
      <c r="I122" t="s">
        <v>42</v>
      </c>
      <c r="J122" t="s">
        <v>43</v>
      </c>
      <c r="K122" t="s">
        <v>44</v>
      </c>
      <c r="L122">
        <v>1368</v>
      </c>
      <c r="N122">
        <v>1011</v>
      </c>
      <c r="O122" t="s">
        <v>35</v>
      </c>
      <c r="P122" t="s">
        <v>35</v>
      </c>
      <c r="Q122">
        <v>1</v>
      </c>
      <c r="X122">
        <v>0.06</v>
      </c>
      <c r="Y122">
        <v>0</v>
      </c>
      <c r="Z122">
        <v>87.17</v>
      </c>
      <c r="AA122">
        <v>11.6</v>
      </c>
      <c r="AB122">
        <v>0</v>
      </c>
      <c r="AC122">
        <v>0</v>
      </c>
      <c r="AD122">
        <v>1</v>
      </c>
      <c r="AE122">
        <v>0</v>
      </c>
      <c r="AF122" t="s">
        <v>349</v>
      </c>
      <c r="AG122">
        <v>0.06</v>
      </c>
      <c r="AH122">
        <v>2</v>
      </c>
      <c r="AI122">
        <v>42559611</v>
      </c>
      <c r="AJ122">
        <v>126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ROW(Source!A78)</f>
        <v>78</v>
      </c>
      <c r="B123">
        <v>42559622</v>
      </c>
      <c r="C123">
        <v>42559607</v>
      </c>
      <c r="D123">
        <v>38704489</v>
      </c>
      <c r="E123">
        <v>1</v>
      </c>
      <c r="F123">
        <v>1</v>
      </c>
      <c r="G123">
        <v>1</v>
      </c>
      <c r="H123">
        <v>3</v>
      </c>
      <c r="I123" t="s">
        <v>191</v>
      </c>
      <c r="J123" t="s">
        <v>325</v>
      </c>
      <c r="K123" t="s">
        <v>193</v>
      </c>
      <c r="L123">
        <v>1348</v>
      </c>
      <c r="N123">
        <v>1009</v>
      </c>
      <c r="O123" t="s">
        <v>594</v>
      </c>
      <c r="P123" t="s">
        <v>594</v>
      </c>
      <c r="Q123">
        <v>1000</v>
      </c>
      <c r="X123">
        <v>2.1499999999999998E-2</v>
      </c>
      <c r="Y123">
        <v>22532.99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349</v>
      </c>
      <c r="AG123">
        <v>2.1499999999999998E-2</v>
      </c>
      <c r="AH123">
        <v>2</v>
      </c>
      <c r="AI123">
        <v>42559612</v>
      </c>
      <c r="AJ123">
        <v>127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ROW(Source!A78)</f>
        <v>78</v>
      </c>
      <c r="B124">
        <v>42559623</v>
      </c>
      <c r="C124">
        <v>42559607</v>
      </c>
      <c r="D124">
        <v>38704656</v>
      </c>
      <c r="E124">
        <v>1</v>
      </c>
      <c r="F124">
        <v>1</v>
      </c>
      <c r="G124">
        <v>1</v>
      </c>
      <c r="H124">
        <v>3</v>
      </c>
      <c r="I124" t="s">
        <v>194</v>
      </c>
      <c r="J124" t="s">
        <v>326</v>
      </c>
      <c r="K124" t="s">
        <v>196</v>
      </c>
      <c r="L124">
        <v>1348</v>
      </c>
      <c r="N124">
        <v>1009</v>
      </c>
      <c r="O124" t="s">
        <v>594</v>
      </c>
      <c r="P124" t="s">
        <v>594</v>
      </c>
      <c r="Q124">
        <v>1000</v>
      </c>
      <c r="X124">
        <v>5.1000000000000004E-3</v>
      </c>
      <c r="Y124">
        <v>16950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349</v>
      </c>
      <c r="AG124">
        <v>5.1000000000000004E-3</v>
      </c>
      <c r="AH124">
        <v>2</v>
      </c>
      <c r="AI124">
        <v>42559613</v>
      </c>
      <c r="AJ124">
        <v>128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ROW(Source!A78)</f>
        <v>78</v>
      </c>
      <c r="B125">
        <v>42559624</v>
      </c>
      <c r="C125">
        <v>42559607</v>
      </c>
      <c r="D125">
        <v>38701862</v>
      </c>
      <c r="E125">
        <v>1</v>
      </c>
      <c r="F125">
        <v>1</v>
      </c>
      <c r="G125">
        <v>1</v>
      </c>
      <c r="H125">
        <v>3</v>
      </c>
      <c r="I125" t="s">
        <v>182</v>
      </c>
      <c r="J125" t="s">
        <v>183</v>
      </c>
      <c r="K125" t="s">
        <v>184</v>
      </c>
      <c r="L125">
        <v>1327</v>
      </c>
      <c r="N125">
        <v>1005</v>
      </c>
      <c r="O125" t="s">
        <v>408</v>
      </c>
      <c r="P125" t="s">
        <v>408</v>
      </c>
      <c r="Q125">
        <v>1</v>
      </c>
      <c r="X125">
        <v>1.1000000000000001</v>
      </c>
      <c r="Y125">
        <v>72.31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349</v>
      </c>
      <c r="AG125">
        <v>1.1000000000000001</v>
      </c>
      <c r="AH125">
        <v>2</v>
      </c>
      <c r="AI125">
        <v>42559614</v>
      </c>
      <c r="AJ125">
        <v>129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ROW(Source!A78)</f>
        <v>78</v>
      </c>
      <c r="B126">
        <v>42559625</v>
      </c>
      <c r="C126">
        <v>42559607</v>
      </c>
      <c r="D126">
        <v>38703880</v>
      </c>
      <c r="E126">
        <v>1</v>
      </c>
      <c r="F126">
        <v>1</v>
      </c>
      <c r="G126">
        <v>1</v>
      </c>
      <c r="H126">
        <v>3</v>
      </c>
      <c r="I126" t="s">
        <v>185</v>
      </c>
      <c r="J126" t="s">
        <v>186</v>
      </c>
      <c r="K126" t="s">
        <v>187</v>
      </c>
      <c r="L126">
        <v>1348</v>
      </c>
      <c r="N126">
        <v>1009</v>
      </c>
      <c r="O126" t="s">
        <v>594</v>
      </c>
      <c r="P126" t="s">
        <v>594</v>
      </c>
      <c r="Q126">
        <v>1000</v>
      </c>
      <c r="X126">
        <v>3.9399999999999998E-2</v>
      </c>
      <c r="Y126">
        <v>4294.0200000000004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349</v>
      </c>
      <c r="AG126">
        <v>3.9399999999999998E-2</v>
      </c>
      <c r="AH126">
        <v>2</v>
      </c>
      <c r="AI126">
        <v>42559615</v>
      </c>
      <c r="AJ126">
        <v>130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ROW(Source!A78)</f>
        <v>78</v>
      </c>
      <c r="B127">
        <v>42559626</v>
      </c>
      <c r="C127">
        <v>42559607</v>
      </c>
      <c r="D127">
        <v>38701883</v>
      </c>
      <c r="E127">
        <v>1</v>
      </c>
      <c r="F127">
        <v>1</v>
      </c>
      <c r="G127">
        <v>1</v>
      </c>
      <c r="H127">
        <v>3</v>
      </c>
      <c r="I127" t="s">
        <v>59</v>
      </c>
      <c r="J127" t="s">
        <v>60</v>
      </c>
      <c r="K127" t="s">
        <v>61</v>
      </c>
      <c r="L127">
        <v>1346</v>
      </c>
      <c r="N127">
        <v>1009</v>
      </c>
      <c r="O127" t="s">
        <v>62</v>
      </c>
      <c r="P127" t="s">
        <v>62</v>
      </c>
      <c r="Q127">
        <v>1</v>
      </c>
      <c r="X127">
        <v>0.18</v>
      </c>
      <c r="Y127">
        <v>1.81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349</v>
      </c>
      <c r="AG127">
        <v>0.18</v>
      </c>
      <c r="AH127">
        <v>2</v>
      </c>
      <c r="AI127">
        <v>42559616</v>
      </c>
      <c r="AJ127">
        <v>131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ROW(Source!A78)</f>
        <v>78</v>
      </c>
      <c r="B128">
        <v>42559627</v>
      </c>
      <c r="C128">
        <v>42559607</v>
      </c>
      <c r="D128">
        <v>38743951</v>
      </c>
      <c r="E128">
        <v>1</v>
      </c>
      <c r="F128">
        <v>1</v>
      </c>
      <c r="G128">
        <v>1</v>
      </c>
      <c r="H128">
        <v>3</v>
      </c>
      <c r="I128" t="s">
        <v>80</v>
      </c>
      <c r="J128" t="s">
        <v>302</v>
      </c>
      <c r="K128" t="s">
        <v>82</v>
      </c>
      <c r="L128">
        <v>1339</v>
      </c>
      <c r="N128">
        <v>1007</v>
      </c>
      <c r="O128" t="s">
        <v>83</v>
      </c>
      <c r="P128" t="s">
        <v>83</v>
      </c>
      <c r="Q128">
        <v>1</v>
      </c>
      <c r="X128">
        <v>2.3999999999999998E-3</v>
      </c>
      <c r="Y128">
        <v>74.59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349</v>
      </c>
      <c r="AG128">
        <v>2.3999999999999998E-3</v>
      </c>
      <c r="AH128">
        <v>2</v>
      </c>
      <c r="AI128">
        <v>42559617</v>
      </c>
      <c r="AJ128">
        <v>132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ROW(Source!A79)</f>
        <v>79</v>
      </c>
      <c r="B129">
        <v>42559634</v>
      </c>
      <c r="C129">
        <v>42559628</v>
      </c>
      <c r="D129">
        <v>18410572</v>
      </c>
      <c r="E129">
        <v>1</v>
      </c>
      <c r="F129">
        <v>1</v>
      </c>
      <c r="G129">
        <v>1</v>
      </c>
      <c r="H129">
        <v>1</v>
      </c>
      <c r="I129" t="s">
        <v>66</v>
      </c>
      <c r="J129" t="s">
        <v>349</v>
      </c>
      <c r="K129" t="s">
        <v>67</v>
      </c>
      <c r="L129">
        <v>1369</v>
      </c>
      <c r="N129">
        <v>1013</v>
      </c>
      <c r="O129" t="s">
        <v>29</v>
      </c>
      <c r="P129" t="s">
        <v>29</v>
      </c>
      <c r="Q129">
        <v>1</v>
      </c>
      <c r="X129">
        <v>65.94</v>
      </c>
      <c r="Y129">
        <v>0</v>
      </c>
      <c r="Z129">
        <v>0</v>
      </c>
      <c r="AA129">
        <v>0</v>
      </c>
      <c r="AB129">
        <v>8.74</v>
      </c>
      <c r="AC129">
        <v>0</v>
      </c>
      <c r="AD129">
        <v>1</v>
      </c>
      <c r="AE129">
        <v>1</v>
      </c>
      <c r="AF129" t="s">
        <v>349</v>
      </c>
      <c r="AG129">
        <v>65.94</v>
      </c>
      <c r="AH129">
        <v>2</v>
      </c>
      <c r="AI129">
        <v>42559629</v>
      </c>
      <c r="AJ129">
        <v>133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ROW(Source!A79)</f>
        <v>79</v>
      </c>
      <c r="B130">
        <v>42559635</v>
      </c>
      <c r="C130">
        <v>42559628</v>
      </c>
      <c r="D130">
        <v>38768996</v>
      </c>
      <c r="E130">
        <v>1</v>
      </c>
      <c r="F130">
        <v>1</v>
      </c>
      <c r="G130">
        <v>1</v>
      </c>
      <c r="H130">
        <v>2</v>
      </c>
      <c r="I130" t="s">
        <v>42</v>
      </c>
      <c r="J130" t="s">
        <v>43</v>
      </c>
      <c r="K130" t="s">
        <v>44</v>
      </c>
      <c r="L130">
        <v>1368</v>
      </c>
      <c r="N130">
        <v>1011</v>
      </c>
      <c r="O130" t="s">
        <v>35</v>
      </c>
      <c r="P130" t="s">
        <v>35</v>
      </c>
      <c r="Q130">
        <v>1</v>
      </c>
      <c r="X130">
        <v>0.01</v>
      </c>
      <c r="Y130">
        <v>0</v>
      </c>
      <c r="Z130">
        <v>87.17</v>
      </c>
      <c r="AA130">
        <v>11.6</v>
      </c>
      <c r="AB130">
        <v>0</v>
      </c>
      <c r="AC130">
        <v>0</v>
      </c>
      <c r="AD130">
        <v>1</v>
      </c>
      <c r="AE130">
        <v>0</v>
      </c>
      <c r="AF130" t="s">
        <v>349</v>
      </c>
      <c r="AG130">
        <v>0.01</v>
      </c>
      <c r="AH130">
        <v>2</v>
      </c>
      <c r="AI130">
        <v>42559630</v>
      </c>
      <c r="AJ130">
        <v>134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ROW(Source!A79)</f>
        <v>79</v>
      </c>
      <c r="B131">
        <v>42559636</v>
      </c>
      <c r="C131">
        <v>42559628</v>
      </c>
      <c r="D131">
        <v>38704489</v>
      </c>
      <c r="E131">
        <v>1</v>
      </c>
      <c r="F131">
        <v>1</v>
      </c>
      <c r="G131">
        <v>1</v>
      </c>
      <c r="H131">
        <v>3</v>
      </c>
      <c r="I131" t="s">
        <v>191</v>
      </c>
      <c r="J131" t="s">
        <v>325</v>
      </c>
      <c r="K131" t="s">
        <v>193</v>
      </c>
      <c r="L131">
        <v>1348</v>
      </c>
      <c r="N131">
        <v>1009</v>
      </c>
      <c r="O131" t="s">
        <v>594</v>
      </c>
      <c r="P131" t="s">
        <v>594</v>
      </c>
      <c r="Q131">
        <v>1000</v>
      </c>
      <c r="X131">
        <v>1.61E-2</v>
      </c>
      <c r="Y131">
        <v>22532.99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349</v>
      </c>
      <c r="AG131">
        <v>1.61E-2</v>
      </c>
      <c r="AH131">
        <v>2</v>
      </c>
      <c r="AI131">
        <v>42559631</v>
      </c>
      <c r="AJ131">
        <v>135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ROW(Source!A79)</f>
        <v>79</v>
      </c>
      <c r="B132">
        <v>42559637</v>
      </c>
      <c r="C132">
        <v>42559628</v>
      </c>
      <c r="D132">
        <v>38704656</v>
      </c>
      <c r="E132">
        <v>1</v>
      </c>
      <c r="F132">
        <v>1</v>
      </c>
      <c r="G132">
        <v>1</v>
      </c>
      <c r="H132">
        <v>3</v>
      </c>
      <c r="I132" t="s">
        <v>194</v>
      </c>
      <c r="J132" t="s">
        <v>326</v>
      </c>
      <c r="K132" t="s">
        <v>196</v>
      </c>
      <c r="L132">
        <v>1348</v>
      </c>
      <c r="N132">
        <v>1009</v>
      </c>
      <c r="O132" t="s">
        <v>594</v>
      </c>
      <c r="P132" t="s">
        <v>594</v>
      </c>
      <c r="Q132">
        <v>1000</v>
      </c>
      <c r="X132">
        <v>8.9999999999999993E-3</v>
      </c>
      <c r="Y132">
        <v>16950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349</v>
      </c>
      <c r="AG132">
        <v>8.9999999999999993E-3</v>
      </c>
      <c r="AH132">
        <v>2</v>
      </c>
      <c r="AI132">
        <v>42559632</v>
      </c>
      <c r="AJ132">
        <v>136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ROW(Source!A79)</f>
        <v>79</v>
      </c>
      <c r="B133">
        <v>42559638</v>
      </c>
      <c r="C133">
        <v>42559628</v>
      </c>
      <c r="D133">
        <v>38701883</v>
      </c>
      <c r="E133">
        <v>1</v>
      </c>
      <c r="F133">
        <v>1</v>
      </c>
      <c r="G133">
        <v>1</v>
      </c>
      <c r="H133">
        <v>3</v>
      </c>
      <c r="I133" t="s">
        <v>59</v>
      </c>
      <c r="J133" t="s">
        <v>60</v>
      </c>
      <c r="K133" t="s">
        <v>61</v>
      </c>
      <c r="L133">
        <v>1346</v>
      </c>
      <c r="N133">
        <v>1009</v>
      </c>
      <c r="O133" t="s">
        <v>62</v>
      </c>
      <c r="P133" t="s">
        <v>62</v>
      </c>
      <c r="Q133">
        <v>1</v>
      </c>
      <c r="X133">
        <v>0.1</v>
      </c>
      <c r="Y133">
        <v>1.81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349</v>
      </c>
      <c r="AG133">
        <v>0.1</v>
      </c>
      <c r="AH133">
        <v>2</v>
      </c>
      <c r="AI133">
        <v>42559633</v>
      </c>
      <c r="AJ133">
        <v>137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ROW(Source!A80)</f>
        <v>80</v>
      </c>
      <c r="B134">
        <v>42559647</v>
      </c>
      <c r="C134">
        <v>42559639</v>
      </c>
      <c r="D134">
        <v>18406785</v>
      </c>
      <c r="E134">
        <v>1</v>
      </c>
      <c r="F134">
        <v>1</v>
      </c>
      <c r="G134">
        <v>1</v>
      </c>
      <c r="H134">
        <v>1</v>
      </c>
      <c r="I134" t="s">
        <v>51</v>
      </c>
      <c r="J134" t="s">
        <v>349</v>
      </c>
      <c r="K134" t="s">
        <v>52</v>
      </c>
      <c r="L134">
        <v>1369</v>
      </c>
      <c r="N134">
        <v>1013</v>
      </c>
      <c r="O134" t="s">
        <v>29</v>
      </c>
      <c r="P134" t="s">
        <v>29</v>
      </c>
      <c r="Q134">
        <v>1</v>
      </c>
      <c r="X134">
        <v>71.06</v>
      </c>
      <c r="Y134">
        <v>0</v>
      </c>
      <c r="Z134">
        <v>0</v>
      </c>
      <c r="AA134">
        <v>0</v>
      </c>
      <c r="AB134">
        <v>8.86</v>
      </c>
      <c r="AC134">
        <v>0</v>
      </c>
      <c r="AD134">
        <v>1</v>
      </c>
      <c r="AE134">
        <v>1</v>
      </c>
      <c r="AF134" t="s">
        <v>401</v>
      </c>
      <c r="AG134">
        <v>98.062799999999996</v>
      </c>
      <c r="AH134">
        <v>2</v>
      </c>
      <c r="AI134">
        <v>42559640</v>
      </c>
      <c r="AJ134">
        <v>138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ROW(Source!A80)</f>
        <v>80</v>
      </c>
      <c r="B135">
        <v>42559648</v>
      </c>
      <c r="C135">
        <v>42559639</v>
      </c>
      <c r="D135">
        <v>121548</v>
      </c>
      <c r="E135">
        <v>1</v>
      </c>
      <c r="F135">
        <v>1</v>
      </c>
      <c r="G135">
        <v>1</v>
      </c>
      <c r="H135">
        <v>1</v>
      </c>
      <c r="I135" t="s">
        <v>374</v>
      </c>
      <c r="J135" t="s">
        <v>349</v>
      </c>
      <c r="K135" t="s">
        <v>30</v>
      </c>
      <c r="L135">
        <v>608254</v>
      </c>
      <c r="N135">
        <v>1013</v>
      </c>
      <c r="O135" t="s">
        <v>31</v>
      </c>
      <c r="P135" t="s">
        <v>31</v>
      </c>
      <c r="Q135">
        <v>1</v>
      </c>
      <c r="X135">
        <v>0.01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2</v>
      </c>
      <c r="AF135" t="s">
        <v>400</v>
      </c>
      <c r="AG135">
        <v>1.4999999999999999E-2</v>
      </c>
      <c r="AH135">
        <v>2</v>
      </c>
      <c r="AI135">
        <v>42559641</v>
      </c>
      <c r="AJ135">
        <v>139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ROW(Source!A80)</f>
        <v>80</v>
      </c>
      <c r="B136">
        <v>42559649</v>
      </c>
      <c r="C136">
        <v>42559639</v>
      </c>
      <c r="D136">
        <v>38766639</v>
      </c>
      <c r="E136">
        <v>1</v>
      </c>
      <c r="F136">
        <v>1</v>
      </c>
      <c r="G136">
        <v>1</v>
      </c>
      <c r="H136">
        <v>2</v>
      </c>
      <c r="I136" t="s">
        <v>53</v>
      </c>
      <c r="J136" t="s">
        <v>54</v>
      </c>
      <c r="K136" t="s">
        <v>55</v>
      </c>
      <c r="L136">
        <v>1368</v>
      </c>
      <c r="N136">
        <v>1011</v>
      </c>
      <c r="O136" t="s">
        <v>35</v>
      </c>
      <c r="P136" t="s">
        <v>35</v>
      </c>
      <c r="Q136">
        <v>1</v>
      </c>
      <c r="X136">
        <v>0.01</v>
      </c>
      <c r="Y136">
        <v>0</v>
      </c>
      <c r="Z136">
        <v>31.26</v>
      </c>
      <c r="AA136">
        <v>13.5</v>
      </c>
      <c r="AB136">
        <v>0</v>
      </c>
      <c r="AC136">
        <v>0</v>
      </c>
      <c r="AD136">
        <v>1</v>
      </c>
      <c r="AE136">
        <v>0</v>
      </c>
      <c r="AF136" t="s">
        <v>400</v>
      </c>
      <c r="AG136">
        <v>1.4999999999999999E-2</v>
      </c>
      <c r="AH136">
        <v>2</v>
      </c>
      <c r="AI136">
        <v>42559642</v>
      </c>
      <c r="AJ136">
        <v>140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ROW(Source!A80)</f>
        <v>80</v>
      </c>
      <c r="B137">
        <v>42559650</v>
      </c>
      <c r="C137">
        <v>42559639</v>
      </c>
      <c r="D137">
        <v>38768996</v>
      </c>
      <c r="E137">
        <v>1</v>
      </c>
      <c r="F137">
        <v>1</v>
      </c>
      <c r="G137">
        <v>1</v>
      </c>
      <c r="H137">
        <v>2</v>
      </c>
      <c r="I137" t="s">
        <v>42</v>
      </c>
      <c r="J137" t="s">
        <v>43</v>
      </c>
      <c r="K137" t="s">
        <v>44</v>
      </c>
      <c r="L137">
        <v>1368</v>
      </c>
      <c r="N137">
        <v>1011</v>
      </c>
      <c r="O137" t="s">
        <v>35</v>
      </c>
      <c r="P137" t="s">
        <v>35</v>
      </c>
      <c r="Q137">
        <v>1</v>
      </c>
      <c r="X137">
        <v>0.03</v>
      </c>
      <c r="Y137">
        <v>0</v>
      </c>
      <c r="Z137">
        <v>87.17</v>
      </c>
      <c r="AA137">
        <v>11.6</v>
      </c>
      <c r="AB137">
        <v>0</v>
      </c>
      <c r="AC137">
        <v>0</v>
      </c>
      <c r="AD137">
        <v>1</v>
      </c>
      <c r="AE137">
        <v>0</v>
      </c>
      <c r="AF137" t="s">
        <v>400</v>
      </c>
      <c r="AG137">
        <v>4.4999999999999998E-2</v>
      </c>
      <c r="AH137">
        <v>2</v>
      </c>
      <c r="AI137">
        <v>42559643</v>
      </c>
      <c r="AJ137">
        <v>141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ROW(Source!A80)</f>
        <v>80</v>
      </c>
      <c r="B138">
        <v>42559651</v>
      </c>
      <c r="C138">
        <v>42559639</v>
      </c>
      <c r="D138">
        <v>38704427</v>
      </c>
      <c r="E138">
        <v>1</v>
      </c>
      <c r="F138">
        <v>1</v>
      </c>
      <c r="G138">
        <v>1</v>
      </c>
      <c r="H138">
        <v>3</v>
      </c>
      <c r="I138" t="s">
        <v>56</v>
      </c>
      <c r="J138" t="s">
        <v>57</v>
      </c>
      <c r="K138" t="s">
        <v>58</v>
      </c>
      <c r="L138">
        <v>1348</v>
      </c>
      <c r="N138">
        <v>1009</v>
      </c>
      <c r="O138" t="s">
        <v>594</v>
      </c>
      <c r="P138" t="s">
        <v>594</v>
      </c>
      <c r="Q138">
        <v>1000</v>
      </c>
      <c r="X138">
        <v>2.46E-2</v>
      </c>
      <c r="Y138">
        <v>15707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349</v>
      </c>
      <c r="AG138">
        <v>2.46E-2</v>
      </c>
      <c r="AH138">
        <v>2</v>
      </c>
      <c r="AI138">
        <v>42559644</v>
      </c>
      <c r="AJ138">
        <v>142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ROW(Source!A80)</f>
        <v>80</v>
      </c>
      <c r="B139">
        <v>42559652</v>
      </c>
      <c r="C139">
        <v>42559639</v>
      </c>
      <c r="D139">
        <v>38701883</v>
      </c>
      <c r="E139">
        <v>1</v>
      </c>
      <c r="F139">
        <v>1</v>
      </c>
      <c r="G139">
        <v>1</v>
      </c>
      <c r="H139">
        <v>3</v>
      </c>
      <c r="I139" t="s">
        <v>59</v>
      </c>
      <c r="J139" t="s">
        <v>60</v>
      </c>
      <c r="K139" t="s">
        <v>61</v>
      </c>
      <c r="L139">
        <v>1346</v>
      </c>
      <c r="N139">
        <v>1009</v>
      </c>
      <c r="O139" t="s">
        <v>62</v>
      </c>
      <c r="P139" t="s">
        <v>62</v>
      </c>
      <c r="Q139">
        <v>1</v>
      </c>
      <c r="X139">
        <v>0.3</v>
      </c>
      <c r="Y139">
        <v>1.81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349</v>
      </c>
      <c r="AG139">
        <v>0.3</v>
      </c>
      <c r="AH139">
        <v>2</v>
      </c>
      <c r="AI139">
        <v>42559645</v>
      </c>
      <c r="AJ139">
        <v>143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ROW(Source!A80)</f>
        <v>80</v>
      </c>
      <c r="B140">
        <v>42559653</v>
      </c>
      <c r="C140">
        <v>42559639</v>
      </c>
      <c r="D140">
        <v>38704658</v>
      </c>
      <c r="E140">
        <v>1</v>
      </c>
      <c r="F140">
        <v>1</v>
      </c>
      <c r="G140">
        <v>1</v>
      </c>
      <c r="H140">
        <v>3</v>
      </c>
      <c r="I140" t="s">
        <v>63</v>
      </c>
      <c r="J140" t="s">
        <v>64</v>
      </c>
      <c r="K140" t="s">
        <v>65</v>
      </c>
      <c r="L140">
        <v>1346</v>
      </c>
      <c r="N140">
        <v>1009</v>
      </c>
      <c r="O140" t="s">
        <v>62</v>
      </c>
      <c r="P140" t="s">
        <v>62</v>
      </c>
      <c r="Q140">
        <v>1</v>
      </c>
      <c r="X140">
        <v>2.7</v>
      </c>
      <c r="Y140">
        <v>32.590000000000003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349</v>
      </c>
      <c r="AG140">
        <v>2.7</v>
      </c>
      <c r="AH140">
        <v>2</v>
      </c>
      <c r="AI140">
        <v>42559646</v>
      </c>
      <c r="AJ140">
        <v>144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ROW(Source!A81)</f>
        <v>81</v>
      </c>
      <c r="B141">
        <v>42559665</v>
      </c>
      <c r="C141">
        <v>42559654</v>
      </c>
      <c r="D141">
        <v>18409661</v>
      </c>
      <c r="E141">
        <v>1</v>
      </c>
      <c r="F141">
        <v>1</v>
      </c>
      <c r="G141">
        <v>1</v>
      </c>
      <c r="H141">
        <v>1</v>
      </c>
      <c r="I141" t="s">
        <v>177</v>
      </c>
      <c r="J141" t="s">
        <v>349</v>
      </c>
      <c r="K141" t="s">
        <v>178</v>
      </c>
      <c r="L141">
        <v>1369</v>
      </c>
      <c r="N141">
        <v>1013</v>
      </c>
      <c r="O141" t="s">
        <v>29</v>
      </c>
      <c r="P141" t="s">
        <v>29</v>
      </c>
      <c r="Q141">
        <v>1</v>
      </c>
      <c r="X141">
        <v>66.349999999999994</v>
      </c>
      <c r="Y141">
        <v>0</v>
      </c>
      <c r="Z141">
        <v>0</v>
      </c>
      <c r="AA141">
        <v>0</v>
      </c>
      <c r="AB141">
        <v>8.64</v>
      </c>
      <c r="AC141">
        <v>0</v>
      </c>
      <c r="AD141">
        <v>1</v>
      </c>
      <c r="AE141">
        <v>1</v>
      </c>
      <c r="AF141" t="s">
        <v>349</v>
      </c>
      <c r="AG141">
        <v>66.349999999999994</v>
      </c>
      <c r="AH141">
        <v>2</v>
      </c>
      <c r="AI141">
        <v>42559655</v>
      </c>
      <c r="AJ141">
        <v>145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ROW(Source!A81)</f>
        <v>81</v>
      </c>
      <c r="B142">
        <v>42559666</v>
      </c>
      <c r="C142">
        <v>42559654</v>
      </c>
      <c r="D142">
        <v>121548</v>
      </c>
      <c r="E142">
        <v>1</v>
      </c>
      <c r="F142">
        <v>1</v>
      </c>
      <c r="G142">
        <v>1</v>
      </c>
      <c r="H142">
        <v>1</v>
      </c>
      <c r="I142" t="s">
        <v>374</v>
      </c>
      <c r="J142" t="s">
        <v>349</v>
      </c>
      <c r="K142" t="s">
        <v>30</v>
      </c>
      <c r="L142">
        <v>608254</v>
      </c>
      <c r="N142">
        <v>1013</v>
      </c>
      <c r="O142" t="s">
        <v>31</v>
      </c>
      <c r="P142" t="s">
        <v>31</v>
      </c>
      <c r="Q142">
        <v>1</v>
      </c>
      <c r="X142">
        <v>0.1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2</v>
      </c>
      <c r="AF142" t="s">
        <v>349</v>
      </c>
      <c r="AG142">
        <v>0.1</v>
      </c>
      <c r="AH142">
        <v>2</v>
      </c>
      <c r="AI142">
        <v>42559656</v>
      </c>
      <c r="AJ142">
        <v>146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ROW(Source!A81)</f>
        <v>81</v>
      </c>
      <c r="B143">
        <v>42559667</v>
      </c>
      <c r="C143">
        <v>42559654</v>
      </c>
      <c r="D143">
        <v>38766639</v>
      </c>
      <c r="E143">
        <v>1</v>
      </c>
      <c r="F143">
        <v>1</v>
      </c>
      <c r="G143">
        <v>1</v>
      </c>
      <c r="H143">
        <v>2</v>
      </c>
      <c r="I143" t="s">
        <v>53</v>
      </c>
      <c r="J143" t="s">
        <v>54</v>
      </c>
      <c r="K143" t="s">
        <v>55</v>
      </c>
      <c r="L143">
        <v>1368</v>
      </c>
      <c r="N143">
        <v>1011</v>
      </c>
      <c r="O143" t="s">
        <v>35</v>
      </c>
      <c r="P143" t="s">
        <v>35</v>
      </c>
      <c r="Q143">
        <v>1</v>
      </c>
      <c r="X143">
        <v>0.1</v>
      </c>
      <c r="Y143">
        <v>0</v>
      </c>
      <c r="Z143">
        <v>31.26</v>
      </c>
      <c r="AA143">
        <v>13.5</v>
      </c>
      <c r="AB143">
        <v>0</v>
      </c>
      <c r="AC143">
        <v>0</v>
      </c>
      <c r="AD143">
        <v>1</v>
      </c>
      <c r="AE143">
        <v>0</v>
      </c>
      <c r="AF143" t="s">
        <v>349</v>
      </c>
      <c r="AG143">
        <v>0.1</v>
      </c>
      <c r="AH143">
        <v>2</v>
      </c>
      <c r="AI143">
        <v>42559657</v>
      </c>
      <c r="AJ143">
        <v>147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ROW(Source!A81)</f>
        <v>81</v>
      </c>
      <c r="B144">
        <v>42559668</v>
      </c>
      <c r="C144">
        <v>42559654</v>
      </c>
      <c r="D144">
        <v>38768996</v>
      </c>
      <c r="E144">
        <v>1</v>
      </c>
      <c r="F144">
        <v>1</v>
      </c>
      <c r="G144">
        <v>1</v>
      </c>
      <c r="H144">
        <v>2</v>
      </c>
      <c r="I144" t="s">
        <v>42</v>
      </c>
      <c r="J144" t="s">
        <v>43</v>
      </c>
      <c r="K144" t="s">
        <v>44</v>
      </c>
      <c r="L144">
        <v>1368</v>
      </c>
      <c r="N144">
        <v>1011</v>
      </c>
      <c r="O144" t="s">
        <v>35</v>
      </c>
      <c r="P144" t="s">
        <v>35</v>
      </c>
      <c r="Q144">
        <v>1</v>
      </c>
      <c r="X144">
        <v>0.06</v>
      </c>
      <c r="Y144">
        <v>0</v>
      </c>
      <c r="Z144">
        <v>87.17</v>
      </c>
      <c r="AA144">
        <v>11.6</v>
      </c>
      <c r="AB144">
        <v>0</v>
      </c>
      <c r="AC144">
        <v>0</v>
      </c>
      <c r="AD144">
        <v>1</v>
      </c>
      <c r="AE144">
        <v>0</v>
      </c>
      <c r="AF144" t="s">
        <v>349</v>
      </c>
      <c r="AG144">
        <v>0.06</v>
      </c>
      <c r="AH144">
        <v>2</v>
      </c>
      <c r="AI144">
        <v>42559658</v>
      </c>
      <c r="AJ144">
        <v>148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ROW(Source!A81)</f>
        <v>81</v>
      </c>
      <c r="B145">
        <v>42559669</v>
      </c>
      <c r="C145">
        <v>42559654</v>
      </c>
      <c r="D145">
        <v>38704489</v>
      </c>
      <c r="E145">
        <v>1</v>
      </c>
      <c r="F145">
        <v>1</v>
      </c>
      <c r="G145">
        <v>1</v>
      </c>
      <c r="H145">
        <v>3</v>
      </c>
      <c r="I145" t="s">
        <v>191</v>
      </c>
      <c r="J145" t="s">
        <v>325</v>
      </c>
      <c r="K145" t="s">
        <v>193</v>
      </c>
      <c r="L145">
        <v>1348</v>
      </c>
      <c r="N145">
        <v>1009</v>
      </c>
      <c r="O145" t="s">
        <v>594</v>
      </c>
      <c r="P145" t="s">
        <v>594</v>
      </c>
      <c r="Q145">
        <v>1000</v>
      </c>
      <c r="X145">
        <v>2.1499999999999998E-2</v>
      </c>
      <c r="Y145">
        <v>22532.99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349</v>
      </c>
      <c r="AG145">
        <v>2.1499999999999998E-2</v>
      </c>
      <c r="AH145">
        <v>2</v>
      </c>
      <c r="AI145">
        <v>42559659</v>
      </c>
      <c r="AJ145">
        <v>149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ROW(Source!A81)</f>
        <v>81</v>
      </c>
      <c r="B146">
        <v>42559670</v>
      </c>
      <c r="C146">
        <v>42559654</v>
      </c>
      <c r="D146">
        <v>38704656</v>
      </c>
      <c r="E146">
        <v>1</v>
      </c>
      <c r="F146">
        <v>1</v>
      </c>
      <c r="G146">
        <v>1</v>
      </c>
      <c r="H146">
        <v>3</v>
      </c>
      <c r="I146" t="s">
        <v>194</v>
      </c>
      <c r="J146" t="s">
        <v>326</v>
      </c>
      <c r="K146" t="s">
        <v>196</v>
      </c>
      <c r="L146">
        <v>1348</v>
      </c>
      <c r="N146">
        <v>1009</v>
      </c>
      <c r="O146" t="s">
        <v>594</v>
      </c>
      <c r="P146" t="s">
        <v>594</v>
      </c>
      <c r="Q146">
        <v>1000</v>
      </c>
      <c r="X146">
        <v>5.1000000000000004E-3</v>
      </c>
      <c r="Y146">
        <v>16950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349</v>
      </c>
      <c r="AG146">
        <v>5.1000000000000004E-3</v>
      </c>
      <c r="AH146">
        <v>2</v>
      </c>
      <c r="AI146">
        <v>42559660</v>
      </c>
      <c r="AJ146">
        <v>150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ROW(Source!A81)</f>
        <v>81</v>
      </c>
      <c r="B147">
        <v>42559671</v>
      </c>
      <c r="C147">
        <v>42559654</v>
      </c>
      <c r="D147">
        <v>38701862</v>
      </c>
      <c r="E147">
        <v>1</v>
      </c>
      <c r="F147">
        <v>1</v>
      </c>
      <c r="G147">
        <v>1</v>
      </c>
      <c r="H147">
        <v>3</v>
      </c>
      <c r="I147" t="s">
        <v>182</v>
      </c>
      <c r="J147" t="s">
        <v>183</v>
      </c>
      <c r="K147" t="s">
        <v>184</v>
      </c>
      <c r="L147">
        <v>1327</v>
      </c>
      <c r="N147">
        <v>1005</v>
      </c>
      <c r="O147" t="s">
        <v>408</v>
      </c>
      <c r="P147" t="s">
        <v>408</v>
      </c>
      <c r="Q147">
        <v>1</v>
      </c>
      <c r="X147">
        <v>1.1000000000000001</v>
      </c>
      <c r="Y147">
        <v>72.31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0</v>
      </c>
      <c r="AF147" t="s">
        <v>349</v>
      </c>
      <c r="AG147">
        <v>1.1000000000000001</v>
      </c>
      <c r="AH147">
        <v>2</v>
      </c>
      <c r="AI147">
        <v>42559661</v>
      </c>
      <c r="AJ147">
        <v>151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ROW(Source!A81)</f>
        <v>81</v>
      </c>
      <c r="B148">
        <v>42559672</v>
      </c>
      <c r="C148">
        <v>42559654</v>
      </c>
      <c r="D148">
        <v>38703880</v>
      </c>
      <c r="E148">
        <v>1</v>
      </c>
      <c r="F148">
        <v>1</v>
      </c>
      <c r="G148">
        <v>1</v>
      </c>
      <c r="H148">
        <v>3</v>
      </c>
      <c r="I148" t="s">
        <v>185</v>
      </c>
      <c r="J148" t="s">
        <v>186</v>
      </c>
      <c r="K148" t="s">
        <v>187</v>
      </c>
      <c r="L148">
        <v>1348</v>
      </c>
      <c r="N148">
        <v>1009</v>
      </c>
      <c r="O148" t="s">
        <v>594</v>
      </c>
      <c r="P148" t="s">
        <v>594</v>
      </c>
      <c r="Q148">
        <v>1000</v>
      </c>
      <c r="X148">
        <v>3.9399999999999998E-2</v>
      </c>
      <c r="Y148">
        <v>4294.0200000000004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349</v>
      </c>
      <c r="AG148">
        <v>3.9399999999999998E-2</v>
      </c>
      <c r="AH148">
        <v>2</v>
      </c>
      <c r="AI148">
        <v>42559662</v>
      </c>
      <c r="AJ148">
        <v>152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ROW(Source!A81)</f>
        <v>81</v>
      </c>
      <c r="B149">
        <v>42559673</v>
      </c>
      <c r="C149">
        <v>42559654</v>
      </c>
      <c r="D149">
        <v>38701883</v>
      </c>
      <c r="E149">
        <v>1</v>
      </c>
      <c r="F149">
        <v>1</v>
      </c>
      <c r="G149">
        <v>1</v>
      </c>
      <c r="H149">
        <v>3</v>
      </c>
      <c r="I149" t="s">
        <v>59</v>
      </c>
      <c r="J149" t="s">
        <v>60</v>
      </c>
      <c r="K149" t="s">
        <v>61</v>
      </c>
      <c r="L149">
        <v>1346</v>
      </c>
      <c r="N149">
        <v>1009</v>
      </c>
      <c r="O149" t="s">
        <v>62</v>
      </c>
      <c r="P149" t="s">
        <v>62</v>
      </c>
      <c r="Q149">
        <v>1</v>
      </c>
      <c r="X149">
        <v>0.18</v>
      </c>
      <c r="Y149">
        <v>1.81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349</v>
      </c>
      <c r="AG149">
        <v>0.18</v>
      </c>
      <c r="AH149">
        <v>2</v>
      </c>
      <c r="AI149">
        <v>42559663</v>
      </c>
      <c r="AJ149">
        <v>153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ROW(Source!A81)</f>
        <v>81</v>
      </c>
      <c r="B150">
        <v>42559674</v>
      </c>
      <c r="C150">
        <v>42559654</v>
      </c>
      <c r="D150">
        <v>38743951</v>
      </c>
      <c r="E150">
        <v>1</v>
      </c>
      <c r="F150">
        <v>1</v>
      </c>
      <c r="G150">
        <v>1</v>
      </c>
      <c r="H150">
        <v>3</v>
      </c>
      <c r="I150" t="s">
        <v>80</v>
      </c>
      <c r="J150" t="s">
        <v>302</v>
      </c>
      <c r="K150" t="s">
        <v>82</v>
      </c>
      <c r="L150">
        <v>1339</v>
      </c>
      <c r="N150">
        <v>1007</v>
      </c>
      <c r="O150" t="s">
        <v>83</v>
      </c>
      <c r="P150" t="s">
        <v>83</v>
      </c>
      <c r="Q150">
        <v>1</v>
      </c>
      <c r="X150">
        <v>2.3999999999999998E-3</v>
      </c>
      <c r="Y150">
        <v>74.59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349</v>
      </c>
      <c r="AG150">
        <v>2.3999999999999998E-3</v>
      </c>
      <c r="AH150">
        <v>2</v>
      </c>
      <c r="AI150">
        <v>42559664</v>
      </c>
      <c r="AJ150">
        <v>154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ROW(Source!A82)</f>
        <v>82</v>
      </c>
      <c r="B151">
        <v>42559683</v>
      </c>
      <c r="C151">
        <v>42559675</v>
      </c>
      <c r="D151">
        <v>18408066</v>
      </c>
      <c r="E151">
        <v>1</v>
      </c>
      <c r="F151">
        <v>1</v>
      </c>
      <c r="G151">
        <v>1</v>
      </c>
      <c r="H151">
        <v>1</v>
      </c>
      <c r="I151" t="s">
        <v>199</v>
      </c>
      <c r="J151" t="s">
        <v>349</v>
      </c>
      <c r="K151" t="s">
        <v>200</v>
      </c>
      <c r="L151">
        <v>1369</v>
      </c>
      <c r="N151">
        <v>1013</v>
      </c>
      <c r="O151" t="s">
        <v>29</v>
      </c>
      <c r="P151" t="s">
        <v>29</v>
      </c>
      <c r="Q151">
        <v>1</v>
      </c>
      <c r="X151">
        <v>75.150000000000006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1</v>
      </c>
      <c r="AF151" t="s">
        <v>532</v>
      </c>
      <c r="AG151">
        <v>52.605000000000004</v>
      </c>
      <c r="AH151">
        <v>2</v>
      </c>
      <c r="AI151">
        <v>42559676</v>
      </c>
      <c r="AJ151">
        <v>155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ROW(Source!A82)</f>
        <v>82</v>
      </c>
      <c r="B152">
        <v>42559684</v>
      </c>
      <c r="C152">
        <v>42559675</v>
      </c>
      <c r="D152">
        <v>121548</v>
      </c>
      <c r="E152">
        <v>1</v>
      </c>
      <c r="F152">
        <v>1</v>
      </c>
      <c r="G152">
        <v>1</v>
      </c>
      <c r="H152">
        <v>1</v>
      </c>
      <c r="I152" t="s">
        <v>374</v>
      </c>
      <c r="J152" t="s">
        <v>349</v>
      </c>
      <c r="K152" t="s">
        <v>30</v>
      </c>
      <c r="L152">
        <v>608254</v>
      </c>
      <c r="N152">
        <v>1013</v>
      </c>
      <c r="O152" t="s">
        <v>31</v>
      </c>
      <c r="P152" t="s">
        <v>31</v>
      </c>
      <c r="Q152">
        <v>1</v>
      </c>
      <c r="X152">
        <v>1.73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2</v>
      </c>
      <c r="AF152" t="s">
        <v>532</v>
      </c>
      <c r="AG152">
        <v>1.2109999999999999</v>
      </c>
      <c r="AH152">
        <v>2</v>
      </c>
      <c r="AI152">
        <v>42559677</v>
      </c>
      <c r="AJ152">
        <v>156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ROW(Source!A82)</f>
        <v>82</v>
      </c>
      <c r="B153">
        <v>42559685</v>
      </c>
      <c r="C153">
        <v>42559675</v>
      </c>
      <c r="D153">
        <v>41650420</v>
      </c>
      <c r="E153">
        <v>1</v>
      </c>
      <c r="F153">
        <v>1</v>
      </c>
      <c r="G153">
        <v>1</v>
      </c>
      <c r="H153">
        <v>2</v>
      </c>
      <c r="I153" t="s">
        <v>53</v>
      </c>
      <c r="J153" t="s">
        <v>68</v>
      </c>
      <c r="K153" t="s">
        <v>55</v>
      </c>
      <c r="L153">
        <v>1368</v>
      </c>
      <c r="N153">
        <v>1011</v>
      </c>
      <c r="O153" t="s">
        <v>35</v>
      </c>
      <c r="P153" t="s">
        <v>35</v>
      </c>
      <c r="Q153">
        <v>1</v>
      </c>
      <c r="X153">
        <v>1.73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532</v>
      </c>
      <c r="AG153">
        <v>1.2109999999999999</v>
      </c>
      <c r="AH153">
        <v>2</v>
      </c>
      <c r="AI153">
        <v>42559678</v>
      </c>
      <c r="AJ153">
        <v>157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ROW(Source!A82)</f>
        <v>82</v>
      </c>
      <c r="B154">
        <v>42559686</v>
      </c>
      <c r="C154">
        <v>42559675</v>
      </c>
      <c r="D154">
        <v>41652105</v>
      </c>
      <c r="E154">
        <v>1</v>
      </c>
      <c r="F154">
        <v>1</v>
      </c>
      <c r="G154">
        <v>1</v>
      </c>
      <c r="H154">
        <v>2</v>
      </c>
      <c r="I154" t="s">
        <v>42</v>
      </c>
      <c r="J154" t="s">
        <v>69</v>
      </c>
      <c r="K154" t="s">
        <v>44</v>
      </c>
      <c r="L154">
        <v>1368</v>
      </c>
      <c r="N154">
        <v>1011</v>
      </c>
      <c r="O154" t="s">
        <v>35</v>
      </c>
      <c r="P154" t="s">
        <v>35</v>
      </c>
      <c r="Q154">
        <v>1</v>
      </c>
      <c r="X154">
        <v>2.4700000000000002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532</v>
      </c>
      <c r="AG154">
        <v>1.7290000000000001</v>
      </c>
      <c r="AH154">
        <v>2</v>
      </c>
      <c r="AI154">
        <v>42559679</v>
      </c>
      <c r="AJ154">
        <v>158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ROW(Source!A82)</f>
        <v>82</v>
      </c>
      <c r="B155">
        <v>42559687</v>
      </c>
      <c r="C155">
        <v>42559675</v>
      </c>
      <c r="D155">
        <v>41657442</v>
      </c>
      <c r="E155">
        <v>1</v>
      </c>
      <c r="F155">
        <v>1</v>
      </c>
      <c r="G155">
        <v>1</v>
      </c>
      <c r="H155">
        <v>3</v>
      </c>
      <c r="I155" t="s">
        <v>201</v>
      </c>
      <c r="J155" t="s">
        <v>202</v>
      </c>
      <c r="K155" t="s">
        <v>203</v>
      </c>
      <c r="L155">
        <v>1348</v>
      </c>
      <c r="N155">
        <v>1009</v>
      </c>
      <c r="O155" t="s">
        <v>594</v>
      </c>
      <c r="P155" t="s">
        <v>594</v>
      </c>
      <c r="Q155">
        <v>1000</v>
      </c>
      <c r="X155">
        <v>3.5000000000000003E-2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531</v>
      </c>
      <c r="AG155">
        <v>0</v>
      </c>
      <c r="AH155">
        <v>2</v>
      </c>
      <c r="AI155">
        <v>42559680</v>
      </c>
      <c r="AJ155">
        <v>159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ROW(Source!A82)</f>
        <v>82</v>
      </c>
      <c r="B156">
        <v>42559688</v>
      </c>
      <c r="C156">
        <v>42559675</v>
      </c>
      <c r="D156">
        <v>41658830</v>
      </c>
      <c r="E156">
        <v>1</v>
      </c>
      <c r="F156">
        <v>1</v>
      </c>
      <c r="G156">
        <v>1</v>
      </c>
      <c r="H156">
        <v>3</v>
      </c>
      <c r="I156" t="s">
        <v>121</v>
      </c>
      <c r="J156" t="s">
        <v>204</v>
      </c>
      <c r="K156" t="s">
        <v>123</v>
      </c>
      <c r="L156">
        <v>1348</v>
      </c>
      <c r="N156">
        <v>1009</v>
      </c>
      <c r="O156" t="s">
        <v>594</v>
      </c>
      <c r="P156" t="s">
        <v>594</v>
      </c>
      <c r="Q156">
        <v>1000</v>
      </c>
      <c r="X156">
        <v>1.2E-2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531</v>
      </c>
      <c r="AG156">
        <v>0</v>
      </c>
      <c r="AH156">
        <v>2</v>
      </c>
      <c r="AI156">
        <v>42559681</v>
      </c>
      <c r="AJ156">
        <v>160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ROW(Source!A82)</f>
        <v>82</v>
      </c>
      <c r="B157">
        <v>42559689</v>
      </c>
      <c r="C157">
        <v>42559675</v>
      </c>
      <c r="D157">
        <v>41674002</v>
      </c>
      <c r="E157">
        <v>1</v>
      </c>
      <c r="F157">
        <v>1</v>
      </c>
      <c r="G157">
        <v>1</v>
      </c>
      <c r="H157">
        <v>3</v>
      </c>
      <c r="I157" t="s">
        <v>205</v>
      </c>
      <c r="J157" t="s">
        <v>206</v>
      </c>
      <c r="K157" t="s">
        <v>207</v>
      </c>
      <c r="L157">
        <v>1301</v>
      </c>
      <c r="N157">
        <v>1003</v>
      </c>
      <c r="O157" t="s">
        <v>557</v>
      </c>
      <c r="P157" t="s">
        <v>557</v>
      </c>
      <c r="Q157">
        <v>1</v>
      </c>
      <c r="X157">
        <v>400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531</v>
      </c>
      <c r="AG157">
        <v>0</v>
      </c>
      <c r="AH157">
        <v>2</v>
      </c>
      <c r="AI157">
        <v>42559682</v>
      </c>
      <c r="AJ157">
        <v>161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ROW(Source!A82)</f>
        <v>82</v>
      </c>
      <c r="B158">
        <v>42559690</v>
      </c>
      <c r="C158">
        <v>42559675</v>
      </c>
      <c r="D158">
        <v>41674013</v>
      </c>
      <c r="E158">
        <v>1</v>
      </c>
      <c r="F158">
        <v>1</v>
      </c>
      <c r="G158">
        <v>1</v>
      </c>
      <c r="H158">
        <v>3</v>
      </c>
      <c r="I158" t="s">
        <v>327</v>
      </c>
      <c r="J158" t="s">
        <v>328</v>
      </c>
      <c r="K158" t="s">
        <v>329</v>
      </c>
      <c r="L158">
        <v>1354</v>
      </c>
      <c r="N158">
        <v>1010</v>
      </c>
      <c r="O158" t="s">
        <v>540</v>
      </c>
      <c r="P158" t="s">
        <v>540</v>
      </c>
      <c r="Q158">
        <v>1</v>
      </c>
      <c r="X158">
        <v>100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 t="s">
        <v>531</v>
      </c>
      <c r="AG158">
        <v>0</v>
      </c>
      <c r="AH158">
        <v>3</v>
      </c>
      <c r="AI158">
        <v>-1</v>
      </c>
      <c r="AJ158" t="s">
        <v>349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ROW(Source!A83)</f>
        <v>83</v>
      </c>
      <c r="B159">
        <v>42559700</v>
      </c>
      <c r="C159">
        <v>42559691</v>
      </c>
      <c r="D159">
        <v>18408066</v>
      </c>
      <c r="E159">
        <v>1</v>
      </c>
      <c r="F159">
        <v>1</v>
      </c>
      <c r="G159">
        <v>1</v>
      </c>
      <c r="H159">
        <v>1</v>
      </c>
      <c r="I159" t="s">
        <v>199</v>
      </c>
      <c r="J159" t="s">
        <v>349</v>
      </c>
      <c r="K159" t="s">
        <v>200</v>
      </c>
      <c r="L159">
        <v>1369</v>
      </c>
      <c r="N159">
        <v>1013</v>
      </c>
      <c r="O159" t="s">
        <v>29</v>
      </c>
      <c r="P159" t="s">
        <v>29</v>
      </c>
      <c r="Q159">
        <v>1</v>
      </c>
      <c r="X159">
        <v>75.150000000000006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1</v>
      </c>
      <c r="AF159" t="s">
        <v>401</v>
      </c>
      <c r="AG159">
        <v>103.70699999999999</v>
      </c>
      <c r="AH159">
        <v>2</v>
      </c>
      <c r="AI159">
        <v>42559692</v>
      </c>
      <c r="AJ159">
        <v>162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ROW(Source!A83)</f>
        <v>83</v>
      </c>
      <c r="B160">
        <v>42559701</v>
      </c>
      <c r="C160">
        <v>42559691</v>
      </c>
      <c r="D160">
        <v>121548</v>
      </c>
      <c r="E160">
        <v>1</v>
      </c>
      <c r="F160">
        <v>1</v>
      </c>
      <c r="G160">
        <v>1</v>
      </c>
      <c r="H160">
        <v>1</v>
      </c>
      <c r="I160" t="s">
        <v>374</v>
      </c>
      <c r="J160" t="s">
        <v>349</v>
      </c>
      <c r="K160" t="s">
        <v>30</v>
      </c>
      <c r="L160">
        <v>608254</v>
      </c>
      <c r="N160">
        <v>1013</v>
      </c>
      <c r="O160" t="s">
        <v>31</v>
      </c>
      <c r="P160" t="s">
        <v>31</v>
      </c>
      <c r="Q160">
        <v>1</v>
      </c>
      <c r="X160">
        <v>1.73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2</v>
      </c>
      <c r="AF160" t="s">
        <v>400</v>
      </c>
      <c r="AG160">
        <v>2.5950000000000002</v>
      </c>
      <c r="AH160">
        <v>2</v>
      </c>
      <c r="AI160">
        <v>42559693</v>
      </c>
      <c r="AJ160">
        <v>163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ROW(Source!A83)</f>
        <v>83</v>
      </c>
      <c r="B161">
        <v>42559702</v>
      </c>
      <c r="C161">
        <v>42559691</v>
      </c>
      <c r="D161">
        <v>41650420</v>
      </c>
      <c r="E161">
        <v>1</v>
      </c>
      <c r="F161">
        <v>1</v>
      </c>
      <c r="G161">
        <v>1</v>
      </c>
      <c r="H161">
        <v>2</v>
      </c>
      <c r="I161" t="s">
        <v>53</v>
      </c>
      <c r="J161" t="s">
        <v>68</v>
      </c>
      <c r="K161" t="s">
        <v>55</v>
      </c>
      <c r="L161">
        <v>1368</v>
      </c>
      <c r="N161">
        <v>1011</v>
      </c>
      <c r="O161" t="s">
        <v>35</v>
      </c>
      <c r="P161" t="s">
        <v>35</v>
      </c>
      <c r="Q161">
        <v>1</v>
      </c>
      <c r="X161">
        <v>1.73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1</v>
      </c>
      <c r="AE161">
        <v>0</v>
      </c>
      <c r="AF161" t="s">
        <v>400</v>
      </c>
      <c r="AG161">
        <v>2.5950000000000002</v>
      </c>
      <c r="AH161">
        <v>2</v>
      </c>
      <c r="AI161">
        <v>42559694</v>
      </c>
      <c r="AJ161">
        <v>164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ROW(Source!A83)</f>
        <v>83</v>
      </c>
      <c r="B162">
        <v>42559703</v>
      </c>
      <c r="C162">
        <v>42559691</v>
      </c>
      <c r="D162">
        <v>41652105</v>
      </c>
      <c r="E162">
        <v>1</v>
      </c>
      <c r="F162">
        <v>1</v>
      </c>
      <c r="G162">
        <v>1</v>
      </c>
      <c r="H162">
        <v>2</v>
      </c>
      <c r="I162" t="s">
        <v>42</v>
      </c>
      <c r="J162" t="s">
        <v>69</v>
      </c>
      <c r="K162" t="s">
        <v>44</v>
      </c>
      <c r="L162">
        <v>1368</v>
      </c>
      <c r="N162">
        <v>1011</v>
      </c>
      <c r="O162" t="s">
        <v>35</v>
      </c>
      <c r="P162" t="s">
        <v>35</v>
      </c>
      <c r="Q162">
        <v>1</v>
      </c>
      <c r="X162">
        <v>2.4700000000000002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400</v>
      </c>
      <c r="AG162">
        <v>3.7050000000000001</v>
      </c>
      <c r="AH162">
        <v>2</v>
      </c>
      <c r="AI162">
        <v>42559695</v>
      </c>
      <c r="AJ162">
        <v>165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ROW(Source!A83)</f>
        <v>83</v>
      </c>
      <c r="B163">
        <v>42559704</v>
      </c>
      <c r="C163">
        <v>42559691</v>
      </c>
      <c r="D163">
        <v>41657442</v>
      </c>
      <c r="E163">
        <v>1</v>
      </c>
      <c r="F163">
        <v>1</v>
      </c>
      <c r="G163">
        <v>1</v>
      </c>
      <c r="H163">
        <v>3</v>
      </c>
      <c r="I163" t="s">
        <v>201</v>
      </c>
      <c r="J163" t="s">
        <v>202</v>
      </c>
      <c r="K163" t="s">
        <v>203</v>
      </c>
      <c r="L163">
        <v>1348</v>
      </c>
      <c r="N163">
        <v>1009</v>
      </c>
      <c r="O163" t="s">
        <v>594</v>
      </c>
      <c r="P163" t="s">
        <v>594</v>
      </c>
      <c r="Q163">
        <v>1000</v>
      </c>
      <c r="X163">
        <v>3.5000000000000003E-2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536</v>
      </c>
      <c r="AG163">
        <v>0</v>
      </c>
      <c r="AH163">
        <v>2</v>
      </c>
      <c r="AI163">
        <v>42559696</v>
      </c>
      <c r="AJ163">
        <v>166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ROW(Source!A83)</f>
        <v>83</v>
      </c>
      <c r="B164">
        <v>42559705</v>
      </c>
      <c r="C164">
        <v>42559691</v>
      </c>
      <c r="D164">
        <v>41658830</v>
      </c>
      <c r="E164">
        <v>1</v>
      </c>
      <c r="F164">
        <v>1</v>
      </c>
      <c r="G164">
        <v>1</v>
      </c>
      <c r="H164">
        <v>3</v>
      </c>
      <c r="I164" t="s">
        <v>121</v>
      </c>
      <c r="J164" t="s">
        <v>204</v>
      </c>
      <c r="K164" t="s">
        <v>123</v>
      </c>
      <c r="L164">
        <v>1348</v>
      </c>
      <c r="N164">
        <v>1009</v>
      </c>
      <c r="O164" t="s">
        <v>594</v>
      </c>
      <c r="P164" t="s">
        <v>594</v>
      </c>
      <c r="Q164">
        <v>1000</v>
      </c>
      <c r="X164">
        <v>1.2E-2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536</v>
      </c>
      <c r="AG164">
        <v>0</v>
      </c>
      <c r="AH164">
        <v>2</v>
      </c>
      <c r="AI164">
        <v>42559697</v>
      </c>
      <c r="AJ164">
        <v>167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ROW(Source!A83)</f>
        <v>83</v>
      </c>
      <c r="B165">
        <v>42559706</v>
      </c>
      <c r="C165">
        <v>42559691</v>
      </c>
      <c r="D165">
        <v>41674002</v>
      </c>
      <c r="E165">
        <v>1</v>
      </c>
      <c r="F165">
        <v>1</v>
      </c>
      <c r="G165">
        <v>1</v>
      </c>
      <c r="H165">
        <v>3</v>
      </c>
      <c r="I165" t="s">
        <v>205</v>
      </c>
      <c r="J165" t="s">
        <v>206</v>
      </c>
      <c r="K165" t="s">
        <v>207</v>
      </c>
      <c r="L165">
        <v>1301</v>
      </c>
      <c r="N165">
        <v>1003</v>
      </c>
      <c r="O165" t="s">
        <v>557</v>
      </c>
      <c r="P165" t="s">
        <v>557</v>
      </c>
      <c r="Q165">
        <v>1</v>
      </c>
      <c r="X165">
        <v>400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536</v>
      </c>
      <c r="AG165">
        <v>0</v>
      </c>
      <c r="AH165">
        <v>2</v>
      </c>
      <c r="AI165">
        <v>42559699</v>
      </c>
      <c r="AJ165">
        <v>169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ROW(Source!A83)</f>
        <v>83</v>
      </c>
      <c r="B166">
        <v>42559707</v>
      </c>
      <c r="C166">
        <v>42559691</v>
      </c>
      <c r="D166">
        <v>41674013</v>
      </c>
      <c r="E166">
        <v>1</v>
      </c>
      <c r="F166">
        <v>1</v>
      </c>
      <c r="G166">
        <v>1</v>
      </c>
      <c r="H166">
        <v>3</v>
      </c>
      <c r="I166" t="s">
        <v>327</v>
      </c>
      <c r="J166" t="s">
        <v>328</v>
      </c>
      <c r="K166" t="s">
        <v>329</v>
      </c>
      <c r="L166">
        <v>1354</v>
      </c>
      <c r="N166">
        <v>1010</v>
      </c>
      <c r="O166" t="s">
        <v>540</v>
      </c>
      <c r="P166" t="s">
        <v>540</v>
      </c>
      <c r="Q166">
        <v>1</v>
      </c>
      <c r="X166">
        <v>100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 t="s">
        <v>536</v>
      </c>
      <c r="AG166">
        <v>0</v>
      </c>
      <c r="AH166">
        <v>3</v>
      </c>
      <c r="AI166">
        <v>-1</v>
      </c>
      <c r="AJ166" t="s">
        <v>349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ROW(Source!A116)</f>
        <v>116</v>
      </c>
      <c r="B167">
        <v>42559719</v>
      </c>
      <c r="C167">
        <v>42559709</v>
      </c>
      <c r="D167">
        <v>18410280</v>
      </c>
      <c r="E167">
        <v>1</v>
      </c>
      <c r="F167">
        <v>1</v>
      </c>
      <c r="G167">
        <v>1</v>
      </c>
      <c r="H167">
        <v>1</v>
      </c>
      <c r="I167" t="s">
        <v>208</v>
      </c>
      <c r="J167" t="s">
        <v>349</v>
      </c>
      <c r="K167" t="s">
        <v>209</v>
      </c>
      <c r="L167">
        <v>1369</v>
      </c>
      <c r="N167">
        <v>1013</v>
      </c>
      <c r="O167" t="s">
        <v>29</v>
      </c>
      <c r="P167" t="s">
        <v>29</v>
      </c>
      <c r="Q167">
        <v>1</v>
      </c>
      <c r="X167">
        <v>16.29</v>
      </c>
      <c r="Y167">
        <v>0</v>
      </c>
      <c r="Z167">
        <v>0</v>
      </c>
      <c r="AA167">
        <v>0</v>
      </c>
      <c r="AB167">
        <v>9.51</v>
      </c>
      <c r="AC167">
        <v>0</v>
      </c>
      <c r="AD167">
        <v>1</v>
      </c>
      <c r="AE167">
        <v>1</v>
      </c>
      <c r="AF167" t="s">
        <v>549</v>
      </c>
      <c r="AG167">
        <v>19.547999999999998</v>
      </c>
      <c r="AH167">
        <v>2</v>
      </c>
      <c r="AI167">
        <v>42559710</v>
      </c>
      <c r="AJ167">
        <v>170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ROW(Source!A116)</f>
        <v>116</v>
      </c>
      <c r="B168">
        <v>42559720</v>
      </c>
      <c r="C168">
        <v>42559709</v>
      </c>
      <c r="D168">
        <v>121548</v>
      </c>
      <c r="E168">
        <v>1</v>
      </c>
      <c r="F168">
        <v>1</v>
      </c>
      <c r="G168">
        <v>1</v>
      </c>
      <c r="H168">
        <v>1</v>
      </c>
      <c r="I168" t="s">
        <v>374</v>
      </c>
      <c r="J168" t="s">
        <v>349</v>
      </c>
      <c r="K168" t="s">
        <v>30</v>
      </c>
      <c r="L168">
        <v>608254</v>
      </c>
      <c r="N168">
        <v>1013</v>
      </c>
      <c r="O168" t="s">
        <v>31</v>
      </c>
      <c r="P168" t="s">
        <v>31</v>
      </c>
      <c r="Q168">
        <v>1</v>
      </c>
      <c r="X168">
        <v>0.01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2</v>
      </c>
      <c r="AF168" t="s">
        <v>549</v>
      </c>
      <c r="AG168">
        <v>1.2E-2</v>
      </c>
      <c r="AH168">
        <v>2</v>
      </c>
      <c r="AI168">
        <v>42559711</v>
      </c>
      <c r="AJ168">
        <v>171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ROW(Source!A116)</f>
        <v>116</v>
      </c>
      <c r="B169">
        <v>42559721</v>
      </c>
      <c r="C169">
        <v>42559709</v>
      </c>
      <c r="D169">
        <v>38766639</v>
      </c>
      <c r="E169">
        <v>1</v>
      </c>
      <c r="F169">
        <v>1</v>
      </c>
      <c r="G169">
        <v>1</v>
      </c>
      <c r="H169">
        <v>2</v>
      </c>
      <c r="I169" t="s">
        <v>53</v>
      </c>
      <c r="J169" t="s">
        <v>68</v>
      </c>
      <c r="K169" t="s">
        <v>55</v>
      </c>
      <c r="L169">
        <v>1368</v>
      </c>
      <c r="N169">
        <v>1011</v>
      </c>
      <c r="O169" t="s">
        <v>35</v>
      </c>
      <c r="P169" t="s">
        <v>35</v>
      </c>
      <c r="Q169">
        <v>1</v>
      </c>
      <c r="X169">
        <v>0.01</v>
      </c>
      <c r="Y169">
        <v>0</v>
      </c>
      <c r="Z169">
        <v>31.26</v>
      </c>
      <c r="AA169">
        <v>13.5</v>
      </c>
      <c r="AB169">
        <v>0</v>
      </c>
      <c r="AC169">
        <v>0</v>
      </c>
      <c r="AD169">
        <v>1</v>
      </c>
      <c r="AE169">
        <v>0</v>
      </c>
      <c r="AF169" t="s">
        <v>549</v>
      </c>
      <c r="AG169">
        <v>1.2E-2</v>
      </c>
      <c r="AH169">
        <v>2</v>
      </c>
      <c r="AI169">
        <v>42559712</v>
      </c>
      <c r="AJ169">
        <v>172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ROW(Source!A116)</f>
        <v>116</v>
      </c>
      <c r="B170">
        <v>42559722</v>
      </c>
      <c r="C170">
        <v>42559709</v>
      </c>
      <c r="D170">
        <v>38767555</v>
      </c>
      <c r="E170">
        <v>1</v>
      </c>
      <c r="F170">
        <v>1</v>
      </c>
      <c r="G170">
        <v>1</v>
      </c>
      <c r="H170">
        <v>2</v>
      </c>
      <c r="I170" t="s">
        <v>210</v>
      </c>
      <c r="J170" t="s">
        <v>211</v>
      </c>
      <c r="K170" t="s">
        <v>212</v>
      </c>
      <c r="L170">
        <v>1368</v>
      </c>
      <c r="N170">
        <v>1011</v>
      </c>
      <c r="O170" t="s">
        <v>35</v>
      </c>
      <c r="P170" t="s">
        <v>35</v>
      </c>
      <c r="Q170">
        <v>1</v>
      </c>
      <c r="X170">
        <v>6.08</v>
      </c>
      <c r="Y170">
        <v>0</v>
      </c>
      <c r="Z170">
        <v>3</v>
      </c>
      <c r="AA170">
        <v>0</v>
      </c>
      <c r="AB170">
        <v>0</v>
      </c>
      <c r="AC170">
        <v>0</v>
      </c>
      <c r="AD170">
        <v>1</v>
      </c>
      <c r="AE170">
        <v>0</v>
      </c>
      <c r="AF170" t="s">
        <v>549</v>
      </c>
      <c r="AG170">
        <v>7.2959999999999994</v>
      </c>
      <c r="AH170">
        <v>2</v>
      </c>
      <c r="AI170">
        <v>42559713</v>
      </c>
      <c r="AJ170">
        <v>173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ROW(Source!A116)</f>
        <v>116</v>
      </c>
      <c r="B171">
        <v>42559723</v>
      </c>
      <c r="C171">
        <v>42559709</v>
      </c>
      <c r="D171">
        <v>38768663</v>
      </c>
      <c r="E171">
        <v>1</v>
      </c>
      <c r="F171">
        <v>1</v>
      </c>
      <c r="G171">
        <v>1</v>
      </c>
      <c r="H171">
        <v>2</v>
      </c>
      <c r="I171" t="s">
        <v>213</v>
      </c>
      <c r="J171" t="s">
        <v>214</v>
      </c>
      <c r="K171" t="s">
        <v>215</v>
      </c>
      <c r="L171">
        <v>1368</v>
      </c>
      <c r="N171">
        <v>1011</v>
      </c>
      <c r="O171" t="s">
        <v>35</v>
      </c>
      <c r="P171" t="s">
        <v>35</v>
      </c>
      <c r="Q171">
        <v>1</v>
      </c>
      <c r="X171">
        <v>6.08</v>
      </c>
      <c r="Y171">
        <v>0</v>
      </c>
      <c r="Z171">
        <v>2.08</v>
      </c>
      <c r="AA171">
        <v>0</v>
      </c>
      <c r="AB171">
        <v>0</v>
      </c>
      <c r="AC171">
        <v>0</v>
      </c>
      <c r="AD171">
        <v>1</v>
      </c>
      <c r="AE171">
        <v>0</v>
      </c>
      <c r="AF171" t="s">
        <v>549</v>
      </c>
      <c r="AG171">
        <v>7.2959999999999994</v>
      </c>
      <c r="AH171">
        <v>2</v>
      </c>
      <c r="AI171">
        <v>42559714</v>
      </c>
      <c r="AJ171">
        <v>174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ROW(Source!A116)</f>
        <v>116</v>
      </c>
      <c r="B172">
        <v>42559724</v>
      </c>
      <c r="C172">
        <v>42559709</v>
      </c>
      <c r="D172">
        <v>38708771</v>
      </c>
      <c r="E172">
        <v>1</v>
      </c>
      <c r="F172">
        <v>1</v>
      </c>
      <c r="G172">
        <v>1</v>
      </c>
      <c r="H172">
        <v>3</v>
      </c>
      <c r="I172" t="s">
        <v>216</v>
      </c>
      <c r="J172" t="s">
        <v>217</v>
      </c>
      <c r="K172" t="s">
        <v>218</v>
      </c>
      <c r="L172">
        <v>1348</v>
      </c>
      <c r="N172">
        <v>1009</v>
      </c>
      <c r="O172" t="s">
        <v>594</v>
      </c>
      <c r="P172" t="s">
        <v>594</v>
      </c>
      <c r="Q172">
        <v>1000</v>
      </c>
      <c r="X172">
        <v>1E-3</v>
      </c>
      <c r="Y172">
        <v>12430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349</v>
      </c>
      <c r="AG172">
        <v>1E-3</v>
      </c>
      <c r="AH172">
        <v>2</v>
      </c>
      <c r="AI172">
        <v>42559715</v>
      </c>
      <c r="AJ172">
        <v>175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ROW(Source!A116)</f>
        <v>116</v>
      </c>
      <c r="B173">
        <v>42559725</v>
      </c>
      <c r="C173">
        <v>42559709</v>
      </c>
      <c r="D173">
        <v>38708555</v>
      </c>
      <c r="E173">
        <v>1</v>
      </c>
      <c r="F173">
        <v>1</v>
      </c>
      <c r="G173">
        <v>1</v>
      </c>
      <c r="H173">
        <v>3</v>
      </c>
      <c r="I173" t="s">
        <v>219</v>
      </c>
      <c r="J173" t="s">
        <v>220</v>
      </c>
      <c r="K173" t="s">
        <v>221</v>
      </c>
      <c r="L173">
        <v>1358</v>
      </c>
      <c r="N173">
        <v>1010</v>
      </c>
      <c r="O173" t="s">
        <v>222</v>
      </c>
      <c r="P173" t="s">
        <v>222</v>
      </c>
      <c r="Q173">
        <v>10</v>
      </c>
      <c r="X173">
        <v>20</v>
      </c>
      <c r="Y173">
        <v>1.79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349</v>
      </c>
      <c r="AG173">
        <v>20</v>
      </c>
      <c r="AH173">
        <v>2</v>
      </c>
      <c r="AI173">
        <v>42559716</v>
      </c>
      <c r="AJ173">
        <v>176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ROW(Source!A116)</f>
        <v>116</v>
      </c>
      <c r="B174">
        <v>42559726</v>
      </c>
      <c r="C174">
        <v>42559709</v>
      </c>
      <c r="D174">
        <v>38765891</v>
      </c>
      <c r="E174">
        <v>1</v>
      </c>
      <c r="F174">
        <v>1</v>
      </c>
      <c r="G174">
        <v>1</v>
      </c>
      <c r="H174">
        <v>3</v>
      </c>
      <c r="I174" t="s">
        <v>223</v>
      </c>
      <c r="J174" t="s">
        <v>224</v>
      </c>
      <c r="K174" t="s">
        <v>225</v>
      </c>
      <c r="L174">
        <v>1374</v>
      </c>
      <c r="N174">
        <v>1013</v>
      </c>
      <c r="O174" t="s">
        <v>226</v>
      </c>
      <c r="P174" t="s">
        <v>226</v>
      </c>
      <c r="Q174">
        <v>1</v>
      </c>
      <c r="X174">
        <v>3.1</v>
      </c>
      <c r="Y174">
        <v>1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349</v>
      </c>
      <c r="AG174">
        <v>3.1</v>
      </c>
      <c r="AH174">
        <v>2</v>
      </c>
      <c r="AI174">
        <v>42559717</v>
      </c>
      <c r="AJ174">
        <v>177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ROW(Source!A118)</f>
        <v>118</v>
      </c>
      <c r="B175">
        <v>42559742</v>
      </c>
      <c r="C175">
        <v>42559728</v>
      </c>
      <c r="D175">
        <v>38955117</v>
      </c>
      <c r="E175">
        <v>1</v>
      </c>
      <c r="F175">
        <v>1</v>
      </c>
      <c r="G175">
        <v>1</v>
      </c>
      <c r="H175">
        <v>1</v>
      </c>
      <c r="I175" t="s">
        <v>227</v>
      </c>
      <c r="J175" t="s">
        <v>349</v>
      </c>
      <c r="K175" t="s">
        <v>228</v>
      </c>
      <c r="L175">
        <v>1369</v>
      </c>
      <c r="N175">
        <v>1013</v>
      </c>
      <c r="O175" t="s">
        <v>29</v>
      </c>
      <c r="P175" t="s">
        <v>29</v>
      </c>
      <c r="Q175">
        <v>1</v>
      </c>
      <c r="X175">
        <v>12.24</v>
      </c>
      <c r="Y175">
        <v>0</v>
      </c>
      <c r="Z175">
        <v>0</v>
      </c>
      <c r="AA175">
        <v>0</v>
      </c>
      <c r="AB175">
        <v>9.4</v>
      </c>
      <c r="AC175">
        <v>0</v>
      </c>
      <c r="AD175">
        <v>1</v>
      </c>
      <c r="AE175">
        <v>1</v>
      </c>
      <c r="AF175" t="s">
        <v>549</v>
      </c>
      <c r="AG175">
        <v>14.687999999999999</v>
      </c>
      <c r="AH175">
        <v>2</v>
      </c>
      <c r="AI175">
        <v>42559729</v>
      </c>
      <c r="AJ175">
        <v>179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ROW(Source!A118)</f>
        <v>118</v>
      </c>
      <c r="B176">
        <v>42559743</v>
      </c>
      <c r="C176">
        <v>42559728</v>
      </c>
      <c r="D176">
        <v>121548</v>
      </c>
      <c r="E176">
        <v>1</v>
      </c>
      <c r="F176">
        <v>1</v>
      </c>
      <c r="G176">
        <v>1</v>
      </c>
      <c r="H176">
        <v>1</v>
      </c>
      <c r="I176" t="s">
        <v>374</v>
      </c>
      <c r="J176" t="s">
        <v>349</v>
      </c>
      <c r="K176" t="s">
        <v>30</v>
      </c>
      <c r="L176">
        <v>608254</v>
      </c>
      <c r="N176">
        <v>1013</v>
      </c>
      <c r="O176" t="s">
        <v>31</v>
      </c>
      <c r="P176" t="s">
        <v>31</v>
      </c>
      <c r="Q176">
        <v>1</v>
      </c>
      <c r="X176">
        <v>0.1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2</v>
      </c>
      <c r="AF176" t="s">
        <v>549</v>
      </c>
      <c r="AG176">
        <v>0.12</v>
      </c>
      <c r="AH176">
        <v>2</v>
      </c>
      <c r="AI176">
        <v>42559730</v>
      </c>
      <c r="AJ176">
        <v>180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ROW(Source!A118)</f>
        <v>118</v>
      </c>
      <c r="B177">
        <v>42559744</v>
      </c>
      <c r="C177">
        <v>42559728</v>
      </c>
      <c r="D177">
        <v>38766445</v>
      </c>
      <c r="E177">
        <v>1</v>
      </c>
      <c r="F177">
        <v>1</v>
      </c>
      <c r="G177">
        <v>1</v>
      </c>
      <c r="H177">
        <v>2</v>
      </c>
      <c r="I177" t="s">
        <v>229</v>
      </c>
      <c r="J177" t="s">
        <v>230</v>
      </c>
      <c r="K177" t="s">
        <v>231</v>
      </c>
      <c r="L177">
        <v>1368</v>
      </c>
      <c r="N177">
        <v>1011</v>
      </c>
      <c r="O177" t="s">
        <v>35</v>
      </c>
      <c r="P177" t="s">
        <v>35</v>
      </c>
      <c r="Q177">
        <v>1</v>
      </c>
      <c r="X177">
        <v>0.1</v>
      </c>
      <c r="Y177">
        <v>0</v>
      </c>
      <c r="Z177">
        <v>134.65</v>
      </c>
      <c r="AA177">
        <v>13.5</v>
      </c>
      <c r="AB177">
        <v>0</v>
      </c>
      <c r="AC177">
        <v>0</v>
      </c>
      <c r="AD177">
        <v>1</v>
      </c>
      <c r="AE177">
        <v>0</v>
      </c>
      <c r="AF177" t="s">
        <v>549</v>
      </c>
      <c r="AG177">
        <v>0.12</v>
      </c>
      <c r="AH177">
        <v>2</v>
      </c>
      <c r="AI177">
        <v>42559731</v>
      </c>
      <c r="AJ177">
        <v>181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ROW(Source!A118)</f>
        <v>118</v>
      </c>
      <c r="B178">
        <v>42559745</v>
      </c>
      <c r="C178">
        <v>42559728</v>
      </c>
      <c r="D178">
        <v>38766740</v>
      </c>
      <c r="E178">
        <v>1</v>
      </c>
      <c r="F178">
        <v>1</v>
      </c>
      <c r="G178">
        <v>1</v>
      </c>
      <c r="H178">
        <v>2</v>
      </c>
      <c r="I178" t="s">
        <v>232</v>
      </c>
      <c r="J178" t="s">
        <v>233</v>
      </c>
      <c r="K178" t="s">
        <v>234</v>
      </c>
      <c r="L178">
        <v>1368</v>
      </c>
      <c r="N178">
        <v>1011</v>
      </c>
      <c r="O178" t="s">
        <v>35</v>
      </c>
      <c r="P178" t="s">
        <v>35</v>
      </c>
      <c r="Q178">
        <v>1</v>
      </c>
      <c r="X178">
        <v>2.16</v>
      </c>
      <c r="Y178">
        <v>0</v>
      </c>
      <c r="Z178">
        <v>8.1</v>
      </c>
      <c r="AA178">
        <v>0</v>
      </c>
      <c r="AB178">
        <v>0</v>
      </c>
      <c r="AC178">
        <v>0</v>
      </c>
      <c r="AD178">
        <v>1</v>
      </c>
      <c r="AE178">
        <v>0</v>
      </c>
      <c r="AF178" t="s">
        <v>549</v>
      </c>
      <c r="AG178">
        <v>2.5920000000000001</v>
      </c>
      <c r="AH178">
        <v>2</v>
      </c>
      <c r="AI178">
        <v>42559732</v>
      </c>
      <c r="AJ178">
        <v>182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ROW(Source!A118)</f>
        <v>118</v>
      </c>
      <c r="B179">
        <v>42559746</v>
      </c>
      <c r="C179">
        <v>42559728</v>
      </c>
      <c r="D179">
        <v>38768663</v>
      </c>
      <c r="E179">
        <v>1</v>
      </c>
      <c r="F179">
        <v>1</v>
      </c>
      <c r="G179">
        <v>1</v>
      </c>
      <c r="H179">
        <v>2</v>
      </c>
      <c r="I179" t="s">
        <v>213</v>
      </c>
      <c r="J179" t="s">
        <v>235</v>
      </c>
      <c r="K179" t="s">
        <v>215</v>
      </c>
      <c r="L179">
        <v>1368</v>
      </c>
      <c r="N179">
        <v>1011</v>
      </c>
      <c r="O179" t="s">
        <v>35</v>
      </c>
      <c r="P179" t="s">
        <v>35</v>
      </c>
      <c r="Q179">
        <v>1</v>
      </c>
      <c r="X179">
        <v>2.76</v>
      </c>
      <c r="Y179">
        <v>0</v>
      </c>
      <c r="Z179">
        <v>2.08</v>
      </c>
      <c r="AA179">
        <v>0</v>
      </c>
      <c r="AB179">
        <v>0</v>
      </c>
      <c r="AC179">
        <v>0</v>
      </c>
      <c r="AD179">
        <v>1</v>
      </c>
      <c r="AE179">
        <v>0</v>
      </c>
      <c r="AF179" t="s">
        <v>549</v>
      </c>
      <c r="AG179">
        <v>3.3119999999999998</v>
      </c>
      <c r="AH179">
        <v>2</v>
      </c>
      <c r="AI179">
        <v>42559733</v>
      </c>
      <c r="AJ179">
        <v>183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ROW(Source!A118)</f>
        <v>118</v>
      </c>
      <c r="B180">
        <v>42559747</v>
      </c>
      <c r="C180">
        <v>42559728</v>
      </c>
      <c r="D180">
        <v>38768996</v>
      </c>
      <c r="E180">
        <v>1</v>
      </c>
      <c r="F180">
        <v>1</v>
      </c>
      <c r="G180">
        <v>1</v>
      </c>
      <c r="H180">
        <v>2</v>
      </c>
      <c r="I180" t="s">
        <v>42</v>
      </c>
      <c r="J180" t="s">
        <v>43</v>
      </c>
      <c r="K180" t="s">
        <v>44</v>
      </c>
      <c r="L180">
        <v>1368</v>
      </c>
      <c r="N180">
        <v>1011</v>
      </c>
      <c r="O180" t="s">
        <v>35</v>
      </c>
      <c r="P180" t="s">
        <v>35</v>
      </c>
      <c r="Q180">
        <v>1</v>
      </c>
      <c r="X180">
        <v>0.1</v>
      </c>
      <c r="Y180">
        <v>0</v>
      </c>
      <c r="Z180">
        <v>87.17</v>
      </c>
      <c r="AA180">
        <v>11.6</v>
      </c>
      <c r="AB180">
        <v>0</v>
      </c>
      <c r="AC180">
        <v>0</v>
      </c>
      <c r="AD180">
        <v>1</v>
      </c>
      <c r="AE180">
        <v>0</v>
      </c>
      <c r="AF180" t="s">
        <v>549</v>
      </c>
      <c r="AG180">
        <v>0.12</v>
      </c>
      <c r="AH180">
        <v>2</v>
      </c>
      <c r="AI180">
        <v>42559734</v>
      </c>
      <c r="AJ180">
        <v>184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ROW(Source!A118)</f>
        <v>118</v>
      </c>
      <c r="B181">
        <v>42559748</v>
      </c>
      <c r="C181">
        <v>42559728</v>
      </c>
      <c r="D181">
        <v>38708063</v>
      </c>
      <c r="E181">
        <v>1</v>
      </c>
      <c r="F181">
        <v>1</v>
      </c>
      <c r="G181">
        <v>1</v>
      </c>
      <c r="H181">
        <v>3</v>
      </c>
      <c r="I181" t="s">
        <v>236</v>
      </c>
      <c r="J181" t="s">
        <v>237</v>
      </c>
      <c r="K181" t="s">
        <v>238</v>
      </c>
      <c r="L181">
        <v>1346</v>
      </c>
      <c r="N181">
        <v>1009</v>
      </c>
      <c r="O181" t="s">
        <v>62</v>
      </c>
      <c r="P181" t="s">
        <v>62</v>
      </c>
      <c r="Q181">
        <v>1</v>
      </c>
      <c r="X181">
        <v>1.9</v>
      </c>
      <c r="Y181">
        <v>14.31</v>
      </c>
      <c r="Z181">
        <v>0</v>
      </c>
      <c r="AA181">
        <v>0</v>
      </c>
      <c r="AB181">
        <v>0</v>
      </c>
      <c r="AC181">
        <v>0</v>
      </c>
      <c r="AD181">
        <v>1</v>
      </c>
      <c r="AE181">
        <v>0</v>
      </c>
      <c r="AF181" t="s">
        <v>349</v>
      </c>
      <c r="AG181">
        <v>1.9</v>
      </c>
      <c r="AH181">
        <v>2</v>
      </c>
      <c r="AI181">
        <v>42559735</v>
      </c>
      <c r="AJ181">
        <v>185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ROW(Source!A118)</f>
        <v>118</v>
      </c>
      <c r="B182">
        <v>42559749</v>
      </c>
      <c r="C182">
        <v>42559728</v>
      </c>
      <c r="D182">
        <v>38704509</v>
      </c>
      <c r="E182">
        <v>1</v>
      </c>
      <c r="F182">
        <v>1</v>
      </c>
      <c r="G182">
        <v>1</v>
      </c>
      <c r="H182">
        <v>3</v>
      </c>
      <c r="I182" t="s">
        <v>239</v>
      </c>
      <c r="J182" t="s">
        <v>240</v>
      </c>
      <c r="K182" t="s">
        <v>241</v>
      </c>
      <c r="L182">
        <v>1346</v>
      </c>
      <c r="N182">
        <v>1009</v>
      </c>
      <c r="O182" t="s">
        <v>62</v>
      </c>
      <c r="P182" t="s">
        <v>62</v>
      </c>
      <c r="Q182">
        <v>1</v>
      </c>
      <c r="X182">
        <v>0.4</v>
      </c>
      <c r="Y182">
        <v>28.67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0</v>
      </c>
      <c r="AF182" t="s">
        <v>349</v>
      </c>
      <c r="AG182">
        <v>0.4</v>
      </c>
      <c r="AH182">
        <v>2</v>
      </c>
      <c r="AI182">
        <v>42559736</v>
      </c>
      <c r="AJ182">
        <v>186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 x14ac:dyDescent="0.2">
      <c r="A183">
        <f>ROW(Source!A118)</f>
        <v>118</v>
      </c>
      <c r="B183">
        <v>42559750</v>
      </c>
      <c r="C183">
        <v>42559728</v>
      </c>
      <c r="D183">
        <v>38704876</v>
      </c>
      <c r="E183">
        <v>1</v>
      </c>
      <c r="F183">
        <v>1</v>
      </c>
      <c r="G183">
        <v>1</v>
      </c>
      <c r="H183">
        <v>3</v>
      </c>
      <c r="I183" t="s">
        <v>242</v>
      </c>
      <c r="J183" t="s">
        <v>243</v>
      </c>
      <c r="K183" t="s">
        <v>244</v>
      </c>
      <c r="L183">
        <v>1308</v>
      </c>
      <c r="N183">
        <v>1003</v>
      </c>
      <c r="O183" t="s">
        <v>546</v>
      </c>
      <c r="P183" t="s">
        <v>546</v>
      </c>
      <c r="Q183">
        <v>100</v>
      </c>
      <c r="X183">
        <v>5.5E-2</v>
      </c>
      <c r="Y183">
        <v>120.36</v>
      </c>
      <c r="Z183">
        <v>0</v>
      </c>
      <c r="AA183">
        <v>0</v>
      </c>
      <c r="AB183">
        <v>0</v>
      </c>
      <c r="AC183">
        <v>0</v>
      </c>
      <c r="AD183">
        <v>1</v>
      </c>
      <c r="AE183">
        <v>0</v>
      </c>
      <c r="AF183" t="s">
        <v>349</v>
      </c>
      <c r="AG183">
        <v>5.5E-2</v>
      </c>
      <c r="AH183">
        <v>2</v>
      </c>
      <c r="AI183">
        <v>42559737</v>
      </c>
      <c r="AJ183">
        <v>187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 x14ac:dyDescent="0.2">
      <c r="A184">
        <f>ROW(Source!A118)</f>
        <v>118</v>
      </c>
      <c r="B184">
        <v>42559751</v>
      </c>
      <c r="C184">
        <v>42559728</v>
      </c>
      <c r="D184">
        <v>38704921</v>
      </c>
      <c r="E184">
        <v>1</v>
      </c>
      <c r="F184">
        <v>1</v>
      </c>
      <c r="G184">
        <v>1</v>
      </c>
      <c r="H184">
        <v>3</v>
      </c>
      <c r="I184" t="s">
        <v>245</v>
      </c>
      <c r="J184" t="s">
        <v>246</v>
      </c>
      <c r="K184" t="s">
        <v>247</v>
      </c>
      <c r="L184">
        <v>1346</v>
      </c>
      <c r="N184">
        <v>1009</v>
      </c>
      <c r="O184" t="s">
        <v>62</v>
      </c>
      <c r="P184" t="s">
        <v>62</v>
      </c>
      <c r="Q184">
        <v>1</v>
      </c>
      <c r="X184">
        <v>0.16</v>
      </c>
      <c r="Y184">
        <v>30.5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0</v>
      </c>
      <c r="AF184" t="s">
        <v>349</v>
      </c>
      <c r="AG184">
        <v>0.16</v>
      </c>
      <c r="AH184">
        <v>2</v>
      </c>
      <c r="AI184">
        <v>42559738</v>
      </c>
      <c r="AJ184">
        <v>188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 x14ac:dyDescent="0.2">
      <c r="A185">
        <f>ROW(Source!A118)</f>
        <v>118</v>
      </c>
      <c r="B185">
        <v>42559752</v>
      </c>
      <c r="C185">
        <v>42559728</v>
      </c>
      <c r="D185">
        <v>38765891</v>
      </c>
      <c r="E185">
        <v>1</v>
      </c>
      <c r="F185">
        <v>1</v>
      </c>
      <c r="G185">
        <v>1</v>
      </c>
      <c r="H185">
        <v>3</v>
      </c>
      <c r="I185" t="s">
        <v>223</v>
      </c>
      <c r="J185" t="s">
        <v>224</v>
      </c>
      <c r="K185" t="s">
        <v>225</v>
      </c>
      <c r="L185">
        <v>1374</v>
      </c>
      <c r="N185">
        <v>1013</v>
      </c>
      <c r="O185" t="s">
        <v>226</v>
      </c>
      <c r="P185" t="s">
        <v>226</v>
      </c>
      <c r="Q185">
        <v>1</v>
      </c>
      <c r="X185">
        <v>2.2999999999999998</v>
      </c>
      <c r="Y185">
        <v>1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0</v>
      </c>
      <c r="AF185" t="s">
        <v>349</v>
      </c>
      <c r="AG185">
        <v>2.2999999999999998</v>
      </c>
      <c r="AH185">
        <v>2</v>
      </c>
      <c r="AI185">
        <v>42559739</v>
      </c>
      <c r="AJ185">
        <v>189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 x14ac:dyDescent="0.2">
      <c r="A186">
        <f>ROW(Source!A121)</f>
        <v>121</v>
      </c>
      <c r="B186">
        <v>42559765</v>
      </c>
      <c r="C186">
        <v>42559755</v>
      </c>
      <c r="D186">
        <v>38956845</v>
      </c>
      <c r="E186">
        <v>1</v>
      </c>
      <c r="F186">
        <v>1</v>
      </c>
      <c r="G186">
        <v>1</v>
      </c>
      <c r="H186">
        <v>1</v>
      </c>
      <c r="I186" t="s">
        <v>248</v>
      </c>
      <c r="J186" t="s">
        <v>349</v>
      </c>
      <c r="K186" t="s">
        <v>249</v>
      </c>
      <c r="L186">
        <v>1369</v>
      </c>
      <c r="N186">
        <v>1013</v>
      </c>
      <c r="O186" t="s">
        <v>29</v>
      </c>
      <c r="P186" t="s">
        <v>29</v>
      </c>
      <c r="Q186">
        <v>1</v>
      </c>
      <c r="X186">
        <v>14.4</v>
      </c>
      <c r="Y186">
        <v>0</v>
      </c>
      <c r="Z186">
        <v>0</v>
      </c>
      <c r="AA186">
        <v>0</v>
      </c>
      <c r="AB186">
        <v>9.6199999999999992</v>
      </c>
      <c r="AC186">
        <v>0</v>
      </c>
      <c r="AD186">
        <v>1</v>
      </c>
      <c r="AE186">
        <v>1</v>
      </c>
      <c r="AF186" t="s">
        <v>549</v>
      </c>
      <c r="AG186">
        <v>17.28</v>
      </c>
      <c r="AH186">
        <v>2</v>
      </c>
      <c r="AI186">
        <v>42559756</v>
      </c>
      <c r="AJ186">
        <v>192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 x14ac:dyDescent="0.2">
      <c r="A187">
        <f>ROW(Source!A121)</f>
        <v>121</v>
      </c>
      <c r="B187">
        <v>42559766</v>
      </c>
      <c r="C187">
        <v>42559755</v>
      </c>
      <c r="D187">
        <v>121548</v>
      </c>
      <c r="E187">
        <v>1</v>
      </c>
      <c r="F187">
        <v>1</v>
      </c>
      <c r="G187">
        <v>1</v>
      </c>
      <c r="H187">
        <v>1</v>
      </c>
      <c r="I187" t="s">
        <v>374</v>
      </c>
      <c r="J187" t="s">
        <v>349</v>
      </c>
      <c r="K187" t="s">
        <v>30</v>
      </c>
      <c r="L187">
        <v>608254</v>
      </c>
      <c r="N187">
        <v>1013</v>
      </c>
      <c r="O187" t="s">
        <v>31</v>
      </c>
      <c r="P187" t="s">
        <v>31</v>
      </c>
      <c r="Q187">
        <v>1</v>
      </c>
      <c r="X187">
        <v>0.01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1</v>
      </c>
      <c r="AE187">
        <v>2</v>
      </c>
      <c r="AF187" t="s">
        <v>549</v>
      </c>
      <c r="AG187">
        <v>1.2E-2</v>
      </c>
      <c r="AH187">
        <v>2</v>
      </c>
      <c r="AI187">
        <v>42559757</v>
      </c>
      <c r="AJ187">
        <v>193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 x14ac:dyDescent="0.2">
      <c r="A188">
        <f>ROW(Source!A121)</f>
        <v>121</v>
      </c>
      <c r="B188">
        <v>42559767</v>
      </c>
      <c r="C188">
        <v>42559755</v>
      </c>
      <c r="D188">
        <v>38766445</v>
      </c>
      <c r="E188">
        <v>1</v>
      </c>
      <c r="F188">
        <v>1</v>
      </c>
      <c r="G188">
        <v>1</v>
      </c>
      <c r="H188">
        <v>2</v>
      </c>
      <c r="I188" t="s">
        <v>229</v>
      </c>
      <c r="J188" t="s">
        <v>230</v>
      </c>
      <c r="K188" t="s">
        <v>231</v>
      </c>
      <c r="L188">
        <v>1368</v>
      </c>
      <c r="N188">
        <v>1011</v>
      </c>
      <c r="O188" t="s">
        <v>35</v>
      </c>
      <c r="P188" t="s">
        <v>35</v>
      </c>
      <c r="Q188">
        <v>1</v>
      </c>
      <c r="X188">
        <v>0.01</v>
      </c>
      <c r="Y188">
        <v>0</v>
      </c>
      <c r="Z188">
        <v>134.65</v>
      </c>
      <c r="AA188">
        <v>13.5</v>
      </c>
      <c r="AB188">
        <v>0</v>
      </c>
      <c r="AC188">
        <v>0</v>
      </c>
      <c r="AD188">
        <v>1</v>
      </c>
      <c r="AE188">
        <v>0</v>
      </c>
      <c r="AF188" t="s">
        <v>549</v>
      </c>
      <c r="AG188">
        <v>1.2E-2</v>
      </c>
      <c r="AH188">
        <v>2</v>
      </c>
      <c r="AI188">
        <v>42559758</v>
      </c>
      <c r="AJ188">
        <v>194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 x14ac:dyDescent="0.2">
      <c r="A189">
        <f>ROW(Source!A121)</f>
        <v>121</v>
      </c>
      <c r="B189">
        <v>42559768</v>
      </c>
      <c r="C189">
        <v>42559755</v>
      </c>
      <c r="D189">
        <v>38766740</v>
      </c>
      <c r="E189">
        <v>1</v>
      </c>
      <c r="F189">
        <v>1</v>
      </c>
      <c r="G189">
        <v>1</v>
      </c>
      <c r="H189">
        <v>2</v>
      </c>
      <c r="I189" t="s">
        <v>232</v>
      </c>
      <c r="J189" t="s">
        <v>233</v>
      </c>
      <c r="K189" t="s">
        <v>234</v>
      </c>
      <c r="L189">
        <v>1368</v>
      </c>
      <c r="N189">
        <v>1011</v>
      </c>
      <c r="O189" t="s">
        <v>35</v>
      </c>
      <c r="P189" t="s">
        <v>35</v>
      </c>
      <c r="Q189">
        <v>1</v>
      </c>
      <c r="X189">
        <v>5.76</v>
      </c>
      <c r="Y189">
        <v>0</v>
      </c>
      <c r="Z189">
        <v>8.1</v>
      </c>
      <c r="AA189">
        <v>0</v>
      </c>
      <c r="AB189">
        <v>0</v>
      </c>
      <c r="AC189">
        <v>0</v>
      </c>
      <c r="AD189">
        <v>1</v>
      </c>
      <c r="AE189">
        <v>0</v>
      </c>
      <c r="AF189" t="s">
        <v>549</v>
      </c>
      <c r="AG189">
        <v>6.9119999999999999</v>
      </c>
      <c r="AH189">
        <v>2</v>
      </c>
      <c r="AI189">
        <v>42559759</v>
      </c>
      <c r="AJ189">
        <v>195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 x14ac:dyDescent="0.2">
      <c r="A190">
        <f>ROW(Source!A121)</f>
        <v>121</v>
      </c>
      <c r="B190">
        <v>42559769</v>
      </c>
      <c r="C190">
        <v>42559755</v>
      </c>
      <c r="D190">
        <v>38768996</v>
      </c>
      <c r="E190">
        <v>1</v>
      </c>
      <c r="F190">
        <v>1</v>
      </c>
      <c r="G190">
        <v>1</v>
      </c>
      <c r="H190">
        <v>2</v>
      </c>
      <c r="I190" t="s">
        <v>42</v>
      </c>
      <c r="J190" t="s">
        <v>43</v>
      </c>
      <c r="K190" t="s">
        <v>44</v>
      </c>
      <c r="L190">
        <v>1368</v>
      </c>
      <c r="N190">
        <v>1011</v>
      </c>
      <c r="O190" t="s">
        <v>35</v>
      </c>
      <c r="P190" t="s">
        <v>35</v>
      </c>
      <c r="Q190">
        <v>1</v>
      </c>
      <c r="X190">
        <v>0.01</v>
      </c>
      <c r="Y190">
        <v>0</v>
      </c>
      <c r="Z190">
        <v>87.17</v>
      </c>
      <c r="AA190">
        <v>11.6</v>
      </c>
      <c r="AB190">
        <v>0</v>
      </c>
      <c r="AC190">
        <v>0</v>
      </c>
      <c r="AD190">
        <v>1</v>
      </c>
      <c r="AE190">
        <v>0</v>
      </c>
      <c r="AF190" t="s">
        <v>549</v>
      </c>
      <c r="AG190">
        <v>1.2E-2</v>
      </c>
      <c r="AH190">
        <v>2</v>
      </c>
      <c r="AI190">
        <v>42559760</v>
      </c>
      <c r="AJ190">
        <v>196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 x14ac:dyDescent="0.2">
      <c r="A191">
        <f>ROW(Source!A121)</f>
        <v>121</v>
      </c>
      <c r="B191">
        <v>42559770</v>
      </c>
      <c r="C191">
        <v>42559755</v>
      </c>
      <c r="D191">
        <v>38708063</v>
      </c>
      <c r="E191">
        <v>1</v>
      </c>
      <c r="F191">
        <v>1</v>
      </c>
      <c r="G191">
        <v>1</v>
      </c>
      <c r="H191">
        <v>3</v>
      </c>
      <c r="I191" t="s">
        <v>236</v>
      </c>
      <c r="J191" t="s">
        <v>237</v>
      </c>
      <c r="K191" t="s">
        <v>238</v>
      </c>
      <c r="L191">
        <v>1346</v>
      </c>
      <c r="N191">
        <v>1009</v>
      </c>
      <c r="O191" t="s">
        <v>62</v>
      </c>
      <c r="P191" t="s">
        <v>62</v>
      </c>
      <c r="Q191">
        <v>1</v>
      </c>
      <c r="X191">
        <v>1.58</v>
      </c>
      <c r="Y191">
        <v>14.31</v>
      </c>
      <c r="Z191">
        <v>0</v>
      </c>
      <c r="AA191">
        <v>0</v>
      </c>
      <c r="AB191">
        <v>0</v>
      </c>
      <c r="AC191">
        <v>0</v>
      </c>
      <c r="AD191">
        <v>1</v>
      </c>
      <c r="AE191">
        <v>0</v>
      </c>
      <c r="AF191" t="s">
        <v>349</v>
      </c>
      <c r="AG191">
        <v>1.58</v>
      </c>
      <c r="AH191">
        <v>2</v>
      </c>
      <c r="AI191">
        <v>42559761</v>
      </c>
      <c r="AJ191">
        <v>197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 x14ac:dyDescent="0.2">
      <c r="A192">
        <f>ROW(Source!A121)</f>
        <v>121</v>
      </c>
      <c r="B192">
        <v>42559771</v>
      </c>
      <c r="C192">
        <v>42559755</v>
      </c>
      <c r="D192">
        <v>38716513</v>
      </c>
      <c r="E192">
        <v>1</v>
      </c>
      <c r="F192">
        <v>1</v>
      </c>
      <c r="G192">
        <v>1</v>
      </c>
      <c r="H192">
        <v>3</v>
      </c>
      <c r="I192" t="s">
        <v>250</v>
      </c>
      <c r="J192" t="s">
        <v>251</v>
      </c>
      <c r="K192" t="s">
        <v>252</v>
      </c>
      <c r="L192">
        <v>1348</v>
      </c>
      <c r="N192">
        <v>1009</v>
      </c>
      <c r="O192" t="s">
        <v>594</v>
      </c>
      <c r="P192" t="s">
        <v>594</v>
      </c>
      <c r="Q192">
        <v>1000</v>
      </c>
      <c r="X192">
        <v>6.2E-4</v>
      </c>
      <c r="Y192">
        <v>9073.89</v>
      </c>
      <c r="Z192">
        <v>0</v>
      </c>
      <c r="AA192">
        <v>0</v>
      </c>
      <c r="AB192">
        <v>0</v>
      </c>
      <c r="AC192">
        <v>0</v>
      </c>
      <c r="AD192">
        <v>1</v>
      </c>
      <c r="AE192">
        <v>0</v>
      </c>
      <c r="AF192" t="s">
        <v>349</v>
      </c>
      <c r="AG192">
        <v>6.2E-4</v>
      </c>
      <c r="AH192">
        <v>2</v>
      </c>
      <c r="AI192">
        <v>42559762</v>
      </c>
      <c r="AJ192">
        <v>198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 x14ac:dyDescent="0.2">
      <c r="A193">
        <f>ROW(Source!A121)</f>
        <v>121</v>
      </c>
      <c r="B193">
        <v>42559772</v>
      </c>
      <c r="C193">
        <v>42559755</v>
      </c>
      <c r="D193">
        <v>38765891</v>
      </c>
      <c r="E193">
        <v>1</v>
      </c>
      <c r="F193">
        <v>1</v>
      </c>
      <c r="G193">
        <v>1</v>
      </c>
      <c r="H193">
        <v>3</v>
      </c>
      <c r="I193" t="s">
        <v>223</v>
      </c>
      <c r="J193" t="s">
        <v>224</v>
      </c>
      <c r="K193" t="s">
        <v>225</v>
      </c>
      <c r="L193">
        <v>1374</v>
      </c>
      <c r="N193">
        <v>1013</v>
      </c>
      <c r="O193" t="s">
        <v>226</v>
      </c>
      <c r="P193" t="s">
        <v>226</v>
      </c>
      <c r="Q193">
        <v>1</v>
      </c>
      <c r="X193">
        <v>2.77</v>
      </c>
      <c r="Y193">
        <v>1</v>
      </c>
      <c r="Z193">
        <v>0</v>
      </c>
      <c r="AA193">
        <v>0</v>
      </c>
      <c r="AB193">
        <v>0</v>
      </c>
      <c r="AC193">
        <v>0</v>
      </c>
      <c r="AD193">
        <v>1</v>
      </c>
      <c r="AE193">
        <v>0</v>
      </c>
      <c r="AF193" t="s">
        <v>349</v>
      </c>
      <c r="AG193">
        <v>2.77</v>
      </c>
      <c r="AH193">
        <v>2</v>
      </c>
      <c r="AI193">
        <v>42559763</v>
      </c>
      <c r="AJ193">
        <v>199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 x14ac:dyDescent="0.2">
      <c r="A194">
        <f>ROW(Source!A123)</f>
        <v>123</v>
      </c>
      <c r="B194">
        <v>42559779</v>
      </c>
      <c r="C194">
        <v>42559774</v>
      </c>
      <c r="D194">
        <v>18409850</v>
      </c>
      <c r="E194">
        <v>1</v>
      </c>
      <c r="F194">
        <v>1</v>
      </c>
      <c r="G194">
        <v>1</v>
      </c>
      <c r="H194">
        <v>1</v>
      </c>
      <c r="I194" t="s">
        <v>253</v>
      </c>
      <c r="J194" t="s">
        <v>349</v>
      </c>
      <c r="K194" t="s">
        <v>254</v>
      </c>
      <c r="L194">
        <v>1369</v>
      </c>
      <c r="N194">
        <v>1013</v>
      </c>
      <c r="O194" t="s">
        <v>29</v>
      </c>
      <c r="P194" t="s">
        <v>29</v>
      </c>
      <c r="Q194">
        <v>1</v>
      </c>
      <c r="X194">
        <v>86.1</v>
      </c>
      <c r="Y194">
        <v>0</v>
      </c>
      <c r="Z194">
        <v>0</v>
      </c>
      <c r="AA194">
        <v>0</v>
      </c>
      <c r="AB194">
        <v>9.07</v>
      </c>
      <c r="AC194">
        <v>0</v>
      </c>
      <c r="AD194">
        <v>1</v>
      </c>
      <c r="AE194">
        <v>1</v>
      </c>
      <c r="AF194" t="s">
        <v>349</v>
      </c>
      <c r="AG194">
        <v>86.1</v>
      </c>
      <c r="AH194">
        <v>2</v>
      </c>
      <c r="AI194">
        <v>42559775</v>
      </c>
      <c r="AJ194">
        <v>201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 x14ac:dyDescent="0.2">
      <c r="A195">
        <f>ROW(Source!A123)</f>
        <v>123</v>
      </c>
      <c r="B195">
        <v>42559780</v>
      </c>
      <c r="C195">
        <v>42559774</v>
      </c>
      <c r="D195">
        <v>38763365</v>
      </c>
      <c r="E195">
        <v>1</v>
      </c>
      <c r="F195">
        <v>1</v>
      </c>
      <c r="G195">
        <v>1</v>
      </c>
      <c r="H195">
        <v>3</v>
      </c>
      <c r="I195" t="s">
        <v>580</v>
      </c>
      <c r="J195" t="s">
        <v>582</v>
      </c>
      <c r="K195" t="s">
        <v>581</v>
      </c>
      <c r="L195">
        <v>1354</v>
      </c>
      <c r="N195">
        <v>1010</v>
      </c>
      <c r="O195" t="s">
        <v>540</v>
      </c>
      <c r="P195" t="s">
        <v>540</v>
      </c>
      <c r="Q195">
        <v>1</v>
      </c>
      <c r="X195">
        <v>100</v>
      </c>
      <c r="Y195">
        <v>27.11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0</v>
      </c>
      <c r="AF195" t="s">
        <v>349</v>
      </c>
      <c r="AG195">
        <v>100</v>
      </c>
      <c r="AH195">
        <v>2</v>
      </c>
      <c r="AI195">
        <v>42559776</v>
      </c>
      <c r="AJ195">
        <v>202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 x14ac:dyDescent="0.2">
      <c r="A196">
        <f>ROW(Source!A126)</f>
        <v>126</v>
      </c>
      <c r="B196">
        <v>42559785</v>
      </c>
      <c r="C196">
        <v>42559783</v>
      </c>
      <c r="D196">
        <v>18408291</v>
      </c>
      <c r="E196">
        <v>1</v>
      </c>
      <c r="F196">
        <v>1</v>
      </c>
      <c r="G196">
        <v>1</v>
      </c>
      <c r="H196">
        <v>1</v>
      </c>
      <c r="I196" t="s">
        <v>255</v>
      </c>
      <c r="J196" t="s">
        <v>349</v>
      </c>
      <c r="K196" t="s">
        <v>256</v>
      </c>
      <c r="L196">
        <v>1369</v>
      </c>
      <c r="N196">
        <v>1013</v>
      </c>
      <c r="O196" t="s">
        <v>29</v>
      </c>
      <c r="P196" t="s">
        <v>29</v>
      </c>
      <c r="Q196">
        <v>1</v>
      </c>
      <c r="X196">
        <v>2.25</v>
      </c>
      <c r="Y196">
        <v>0</v>
      </c>
      <c r="Z196">
        <v>0</v>
      </c>
      <c r="AA196">
        <v>0</v>
      </c>
      <c r="AB196">
        <v>8.17</v>
      </c>
      <c r="AC196">
        <v>0</v>
      </c>
      <c r="AD196">
        <v>1</v>
      </c>
      <c r="AE196">
        <v>1</v>
      </c>
      <c r="AF196" t="s">
        <v>349</v>
      </c>
      <c r="AG196">
        <v>2.25</v>
      </c>
      <c r="AH196">
        <v>2</v>
      </c>
      <c r="AI196">
        <v>42559784</v>
      </c>
      <c r="AJ196">
        <v>205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 x14ac:dyDescent="0.2">
      <c r="A197">
        <f>ROW(Source!A158)</f>
        <v>158</v>
      </c>
      <c r="B197">
        <v>42559789</v>
      </c>
      <c r="C197">
        <v>42559786</v>
      </c>
      <c r="D197">
        <v>18411568</v>
      </c>
      <c r="E197">
        <v>1</v>
      </c>
      <c r="F197">
        <v>1</v>
      </c>
      <c r="G197">
        <v>1</v>
      </c>
      <c r="H197">
        <v>1</v>
      </c>
      <c r="I197" t="s">
        <v>257</v>
      </c>
      <c r="J197" t="s">
        <v>349</v>
      </c>
      <c r="K197" t="s">
        <v>258</v>
      </c>
      <c r="L197">
        <v>1369</v>
      </c>
      <c r="N197">
        <v>1013</v>
      </c>
      <c r="O197" t="s">
        <v>29</v>
      </c>
      <c r="P197" t="s">
        <v>29</v>
      </c>
      <c r="Q197">
        <v>1</v>
      </c>
      <c r="X197">
        <v>0.57769999999999999</v>
      </c>
      <c r="Y197">
        <v>0</v>
      </c>
      <c r="Z197">
        <v>0</v>
      </c>
      <c r="AA197">
        <v>0</v>
      </c>
      <c r="AB197">
        <v>7.19</v>
      </c>
      <c r="AC197">
        <v>0</v>
      </c>
      <c r="AD197">
        <v>1</v>
      </c>
      <c r="AE197">
        <v>1</v>
      </c>
      <c r="AF197" t="s">
        <v>349</v>
      </c>
      <c r="AG197">
        <v>0.57769999999999999</v>
      </c>
      <c r="AH197">
        <v>2</v>
      </c>
      <c r="AI197">
        <v>42559787</v>
      </c>
      <c r="AJ197">
        <v>206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 x14ac:dyDescent="0.2">
      <c r="A198">
        <f>ROW(Source!A158)</f>
        <v>158</v>
      </c>
      <c r="B198">
        <v>42559790</v>
      </c>
      <c r="C198">
        <v>42559786</v>
      </c>
      <c r="D198">
        <v>38769007</v>
      </c>
      <c r="E198">
        <v>1</v>
      </c>
      <c r="F198">
        <v>1</v>
      </c>
      <c r="G198">
        <v>1</v>
      </c>
      <c r="H198">
        <v>2</v>
      </c>
      <c r="I198" t="s">
        <v>259</v>
      </c>
      <c r="J198" t="s">
        <v>260</v>
      </c>
      <c r="K198" t="s">
        <v>261</v>
      </c>
      <c r="L198">
        <v>1368</v>
      </c>
      <c r="N198">
        <v>1011</v>
      </c>
      <c r="O198" t="s">
        <v>35</v>
      </c>
      <c r="P198" t="s">
        <v>35</v>
      </c>
      <c r="Q198">
        <v>1</v>
      </c>
      <c r="X198">
        <v>0.28999999999999998</v>
      </c>
      <c r="Y198">
        <v>0</v>
      </c>
      <c r="Z198">
        <v>111</v>
      </c>
      <c r="AA198">
        <v>11.6</v>
      </c>
      <c r="AB198">
        <v>0</v>
      </c>
      <c r="AC198">
        <v>0</v>
      </c>
      <c r="AD198">
        <v>1</v>
      </c>
      <c r="AE198">
        <v>0</v>
      </c>
      <c r="AF198" t="s">
        <v>349</v>
      </c>
      <c r="AG198">
        <v>0.28999999999999998</v>
      </c>
      <c r="AH198">
        <v>2</v>
      </c>
      <c r="AI198">
        <v>42559788</v>
      </c>
      <c r="AJ198">
        <v>207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 x14ac:dyDescent="0.2">
      <c r="A199">
        <f>ROW(Source!A159)</f>
        <v>159</v>
      </c>
      <c r="B199">
        <v>42559793</v>
      </c>
      <c r="C199">
        <v>42559791</v>
      </c>
      <c r="D199">
        <v>38769008</v>
      </c>
      <c r="E199">
        <v>1</v>
      </c>
      <c r="F199">
        <v>1</v>
      </c>
      <c r="G199">
        <v>1</v>
      </c>
      <c r="H199">
        <v>2</v>
      </c>
      <c r="I199" t="s">
        <v>262</v>
      </c>
      <c r="J199" t="s">
        <v>263</v>
      </c>
      <c r="K199" t="s">
        <v>264</v>
      </c>
      <c r="L199">
        <v>1368</v>
      </c>
      <c r="N199">
        <v>1011</v>
      </c>
      <c r="O199" t="s">
        <v>35</v>
      </c>
      <c r="P199" t="s">
        <v>35</v>
      </c>
      <c r="Q199">
        <v>1</v>
      </c>
      <c r="X199">
        <v>0.17150000000000001</v>
      </c>
      <c r="Y199">
        <v>0</v>
      </c>
      <c r="Z199">
        <v>112.47</v>
      </c>
      <c r="AA199">
        <v>13.5</v>
      </c>
      <c r="AB199">
        <v>0</v>
      </c>
      <c r="AC199">
        <v>0</v>
      </c>
      <c r="AD199">
        <v>1</v>
      </c>
      <c r="AE199">
        <v>0</v>
      </c>
      <c r="AF199" t="s">
        <v>349</v>
      </c>
      <c r="AG199">
        <v>0.17150000000000001</v>
      </c>
      <c r="AH199">
        <v>2</v>
      </c>
      <c r="AI199">
        <v>42559792</v>
      </c>
      <c r="AJ199">
        <v>208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 x14ac:dyDescent="0.2">
      <c r="A200">
        <f>ROW(Source!A191)</f>
        <v>191</v>
      </c>
      <c r="B200">
        <v>42559806</v>
      </c>
      <c r="C200">
        <v>42559794</v>
      </c>
      <c r="D200">
        <v>18409850</v>
      </c>
      <c r="E200">
        <v>1</v>
      </c>
      <c r="F200">
        <v>1</v>
      </c>
      <c r="G200">
        <v>1</v>
      </c>
      <c r="H200">
        <v>1</v>
      </c>
      <c r="I200" t="s">
        <v>253</v>
      </c>
      <c r="J200" t="s">
        <v>349</v>
      </c>
      <c r="K200" t="s">
        <v>254</v>
      </c>
      <c r="L200">
        <v>1369</v>
      </c>
      <c r="N200">
        <v>1013</v>
      </c>
      <c r="O200" t="s">
        <v>29</v>
      </c>
      <c r="P200" t="s">
        <v>29</v>
      </c>
      <c r="Q200">
        <v>1</v>
      </c>
      <c r="X200">
        <v>910</v>
      </c>
      <c r="Y200">
        <v>0</v>
      </c>
      <c r="Z200">
        <v>0</v>
      </c>
      <c r="AA200">
        <v>0</v>
      </c>
      <c r="AB200">
        <v>9.07</v>
      </c>
      <c r="AC200">
        <v>0</v>
      </c>
      <c r="AD200">
        <v>1</v>
      </c>
      <c r="AE200">
        <v>1</v>
      </c>
      <c r="AF200" t="s">
        <v>349</v>
      </c>
      <c r="AG200">
        <v>910</v>
      </c>
      <c r="AH200">
        <v>2</v>
      </c>
      <c r="AI200">
        <v>42559795</v>
      </c>
      <c r="AJ200">
        <v>209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 x14ac:dyDescent="0.2">
      <c r="A201">
        <f>ROW(Source!A191)</f>
        <v>191</v>
      </c>
      <c r="B201">
        <v>42559807</v>
      </c>
      <c r="C201">
        <v>42559794</v>
      </c>
      <c r="D201">
        <v>38768996</v>
      </c>
      <c r="E201">
        <v>1</v>
      </c>
      <c r="F201">
        <v>1</v>
      </c>
      <c r="G201">
        <v>1</v>
      </c>
      <c r="H201">
        <v>2</v>
      </c>
      <c r="I201" t="s">
        <v>42</v>
      </c>
      <c r="J201" t="s">
        <v>43</v>
      </c>
      <c r="K201" t="s">
        <v>44</v>
      </c>
      <c r="L201">
        <v>1368</v>
      </c>
      <c r="N201">
        <v>1011</v>
      </c>
      <c r="O201" t="s">
        <v>35</v>
      </c>
      <c r="P201" t="s">
        <v>35</v>
      </c>
      <c r="Q201">
        <v>1</v>
      </c>
      <c r="X201">
        <v>0.19</v>
      </c>
      <c r="Y201">
        <v>0</v>
      </c>
      <c r="Z201">
        <v>87.17</v>
      </c>
      <c r="AA201">
        <v>11.6</v>
      </c>
      <c r="AB201">
        <v>0</v>
      </c>
      <c r="AC201">
        <v>0</v>
      </c>
      <c r="AD201">
        <v>1</v>
      </c>
      <c r="AE201">
        <v>0</v>
      </c>
      <c r="AF201" t="s">
        <v>349</v>
      </c>
      <c r="AG201">
        <v>0.19</v>
      </c>
      <c r="AH201">
        <v>2</v>
      </c>
      <c r="AI201">
        <v>42559796</v>
      </c>
      <c r="AJ201">
        <v>210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 x14ac:dyDescent="0.2">
      <c r="A202">
        <f>ROW(Source!A191)</f>
        <v>191</v>
      </c>
      <c r="B202">
        <v>42559808</v>
      </c>
      <c r="C202">
        <v>42559794</v>
      </c>
      <c r="D202">
        <v>38702525</v>
      </c>
      <c r="E202">
        <v>1</v>
      </c>
      <c r="F202">
        <v>1</v>
      </c>
      <c r="G202">
        <v>1</v>
      </c>
      <c r="H202">
        <v>3</v>
      </c>
      <c r="I202" t="s">
        <v>265</v>
      </c>
      <c r="J202" t="s">
        <v>330</v>
      </c>
      <c r="K202" t="s">
        <v>267</v>
      </c>
      <c r="L202">
        <v>1348</v>
      </c>
      <c r="N202">
        <v>1009</v>
      </c>
      <c r="O202" t="s">
        <v>594</v>
      </c>
      <c r="P202" t="s">
        <v>594</v>
      </c>
      <c r="Q202">
        <v>1000</v>
      </c>
      <c r="X202">
        <v>2E-3</v>
      </c>
      <c r="Y202">
        <v>3390</v>
      </c>
      <c r="Z202">
        <v>0</v>
      </c>
      <c r="AA202">
        <v>0</v>
      </c>
      <c r="AB202">
        <v>0</v>
      </c>
      <c r="AC202">
        <v>0</v>
      </c>
      <c r="AD202">
        <v>1</v>
      </c>
      <c r="AE202">
        <v>0</v>
      </c>
      <c r="AF202" t="s">
        <v>349</v>
      </c>
      <c r="AG202">
        <v>2E-3</v>
      </c>
      <c r="AH202">
        <v>2</v>
      </c>
      <c r="AI202">
        <v>42559797</v>
      </c>
      <c r="AJ202">
        <v>211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 x14ac:dyDescent="0.2">
      <c r="A203">
        <f>ROW(Source!A191)</f>
        <v>191</v>
      </c>
      <c r="B203">
        <v>42559809</v>
      </c>
      <c r="C203">
        <v>42559794</v>
      </c>
      <c r="D203">
        <v>38708770</v>
      </c>
      <c r="E203">
        <v>1</v>
      </c>
      <c r="F203">
        <v>1</v>
      </c>
      <c r="G203">
        <v>1</v>
      </c>
      <c r="H203">
        <v>3</v>
      </c>
      <c r="I203" t="s">
        <v>268</v>
      </c>
      <c r="J203" t="s">
        <v>331</v>
      </c>
      <c r="K203" t="s">
        <v>270</v>
      </c>
      <c r="L203">
        <v>1348</v>
      </c>
      <c r="N203">
        <v>1009</v>
      </c>
      <c r="O203" t="s">
        <v>594</v>
      </c>
      <c r="P203" t="s">
        <v>594</v>
      </c>
      <c r="Q203">
        <v>1000</v>
      </c>
      <c r="X203">
        <v>2.2399999999999998E-3</v>
      </c>
      <c r="Y203">
        <v>16974</v>
      </c>
      <c r="Z203">
        <v>0</v>
      </c>
      <c r="AA203">
        <v>0</v>
      </c>
      <c r="AB203">
        <v>0</v>
      </c>
      <c r="AC203">
        <v>0</v>
      </c>
      <c r="AD203">
        <v>1</v>
      </c>
      <c r="AE203">
        <v>0</v>
      </c>
      <c r="AF203" t="s">
        <v>349</v>
      </c>
      <c r="AG203">
        <v>2.2399999999999998E-3</v>
      </c>
      <c r="AH203">
        <v>2</v>
      </c>
      <c r="AI203">
        <v>42559798</v>
      </c>
      <c r="AJ203">
        <v>212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 x14ac:dyDescent="0.2">
      <c r="A204">
        <f>ROW(Source!A191)</f>
        <v>191</v>
      </c>
      <c r="B204">
        <v>42559810</v>
      </c>
      <c r="C204">
        <v>42559794</v>
      </c>
      <c r="D204">
        <v>38703245</v>
      </c>
      <c r="E204">
        <v>1</v>
      </c>
      <c r="F204">
        <v>1</v>
      </c>
      <c r="G204">
        <v>1</v>
      </c>
      <c r="H204">
        <v>3</v>
      </c>
      <c r="I204" t="s">
        <v>115</v>
      </c>
      <c r="J204" t="s">
        <v>332</v>
      </c>
      <c r="K204" t="s">
        <v>117</v>
      </c>
      <c r="L204">
        <v>1327</v>
      </c>
      <c r="N204">
        <v>1005</v>
      </c>
      <c r="O204" t="s">
        <v>408</v>
      </c>
      <c r="P204" t="s">
        <v>408</v>
      </c>
      <c r="Q204">
        <v>1</v>
      </c>
      <c r="X204">
        <v>31.5</v>
      </c>
      <c r="Y204">
        <v>5.71</v>
      </c>
      <c r="Z204">
        <v>0</v>
      </c>
      <c r="AA204">
        <v>0</v>
      </c>
      <c r="AB204">
        <v>0</v>
      </c>
      <c r="AC204">
        <v>0</v>
      </c>
      <c r="AD204">
        <v>1</v>
      </c>
      <c r="AE204">
        <v>0</v>
      </c>
      <c r="AF204" t="s">
        <v>349</v>
      </c>
      <c r="AG204">
        <v>31.5</v>
      </c>
      <c r="AH204">
        <v>2</v>
      </c>
      <c r="AI204">
        <v>42559799</v>
      </c>
      <c r="AJ204">
        <v>213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 x14ac:dyDescent="0.2">
      <c r="A205">
        <f>ROW(Source!A191)</f>
        <v>191</v>
      </c>
      <c r="B205">
        <v>42559811</v>
      </c>
      <c r="C205">
        <v>42559794</v>
      </c>
      <c r="D205">
        <v>38708415</v>
      </c>
      <c r="E205">
        <v>1</v>
      </c>
      <c r="F205">
        <v>1</v>
      </c>
      <c r="G205">
        <v>1</v>
      </c>
      <c r="H205">
        <v>3</v>
      </c>
      <c r="I205" t="s">
        <v>121</v>
      </c>
      <c r="J205" t="s">
        <v>305</v>
      </c>
      <c r="K205" t="s">
        <v>123</v>
      </c>
      <c r="L205">
        <v>1348</v>
      </c>
      <c r="N205">
        <v>1009</v>
      </c>
      <c r="O205" t="s">
        <v>594</v>
      </c>
      <c r="P205" t="s">
        <v>594</v>
      </c>
      <c r="Q205">
        <v>1000</v>
      </c>
      <c r="X205">
        <v>6.0000000000000001E-3</v>
      </c>
      <c r="Y205">
        <v>11978</v>
      </c>
      <c r="Z205">
        <v>0</v>
      </c>
      <c r="AA205">
        <v>0</v>
      </c>
      <c r="AB205">
        <v>0</v>
      </c>
      <c r="AC205">
        <v>0</v>
      </c>
      <c r="AD205">
        <v>1</v>
      </c>
      <c r="AE205">
        <v>0</v>
      </c>
      <c r="AF205" t="s">
        <v>349</v>
      </c>
      <c r="AG205">
        <v>6.0000000000000001E-3</v>
      </c>
      <c r="AH205">
        <v>2</v>
      </c>
      <c r="AI205">
        <v>42559800</v>
      </c>
      <c r="AJ205">
        <v>214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 x14ac:dyDescent="0.2">
      <c r="A206">
        <f>ROW(Source!A191)</f>
        <v>191</v>
      </c>
      <c r="B206">
        <v>42559812</v>
      </c>
      <c r="C206">
        <v>42559794</v>
      </c>
      <c r="D206">
        <v>38703470</v>
      </c>
      <c r="E206">
        <v>1</v>
      </c>
      <c r="F206">
        <v>1</v>
      </c>
      <c r="G206">
        <v>1</v>
      </c>
      <c r="H206">
        <v>3</v>
      </c>
      <c r="I206" t="s">
        <v>272</v>
      </c>
      <c r="J206" t="s">
        <v>333</v>
      </c>
      <c r="K206" t="s">
        <v>274</v>
      </c>
      <c r="L206">
        <v>1346</v>
      </c>
      <c r="N206">
        <v>1009</v>
      </c>
      <c r="O206" t="s">
        <v>62</v>
      </c>
      <c r="P206" t="s">
        <v>62</v>
      </c>
      <c r="Q206">
        <v>1</v>
      </c>
      <c r="X206">
        <v>0.2</v>
      </c>
      <c r="Y206">
        <v>16.96</v>
      </c>
      <c r="Z206">
        <v>0</v>
      </c>
      <c r="AA206">
        <v>0</v>
      </c>
      <c r="AB206">
        <v>0</v>
      </c>
      <c r="AC206">
        <v>0</v>
      </c>
      <c r="AD206">
        <v>1</v>
      </c>
      <c r="AE206">
        <v>0</v>
      </c>
      <c r="AF206" t="s">
        <v>349</v>
      </c>
      <c r="AG206">
        <v>0.2</v>
      </c>
      <c r="AH206">
        <v>2</v>
      </c>
      <c r="AI206">
        <v>42559801</v>
      </c>
      <c r="AJ206">
        <v>215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 x14ac:dyDescent="0.2">
      <c r="A207">
        <f>ROW(Source!A191)</f>
        <v>191</v>
      </c>
      <c r="B207">
        <v>42559813</v>
      </c>
      <c r="C207">
        <v>42559794</v>
      </c>
      <c r="D207">
        <v>38702072</v>
      </c>
      <c r="E207">
        <v>1</v>
      </c>
      <c r="F207">
        <v>1</v>
      </c>
      <c r="G207">
        <v>1</v>
      </c>
      <c r="H207">
        <v>3</v>
      </c>
      <c r="I207" t="s">
        <v>124</v>
      </c>
      <c r="J207" t="s">
        <v>306</v>
      </c>
      <c r="K207" t="s">
        <v>126</v>
      </c>
      <c r="L207">
        <v>1296</v>
      </c>
      <c r="N207">
        <v>1002</v>
      </c>
      <c r="O207" t="s">
        <v>127</v>
      </c>
      <c r="P207" t="s">
        <v>127</v>
      </c>
      <c r="Q207">
        <v>1</v>
      </c>
      <c r="X207">
        <v>14.07</v>
      </c>
      <c r="Y207">
        <v>47</v>
      </c>
      <c r="Z207">
        <v>0</v>
      </c>
      <c r="AA207">
        <v>0</v>
      </c>
      <c r="AB207">
        <v>0</v>
      </c>
      <c r="AC207">
        <v>0</v>
      </c>
      <c r="AD207">
        <v>1</v>
      </c>
      <c r="AE207">
        <v>0</v>
      </c>
      <c r="AF207" t="s">
        <v>349</v>
      </c>
      <c r="AG207">
        <v>14.07</v>
      </c>
      <c r="AH207">
        <v>2</v>
      </c>
      <c r="AI207">
        <v>42559802</v>
      </c>
      <c r="AJ207">
        <v>216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 x14ac:dyDescent="0.2">
      <c r="A208">
        <f>ROW(Source!A191)</f>
        <v>191</v>
      </c>
      <c r="B208">
        <v>42559814</v>
      </c>
      <c r="C208">
        <v>42559794</v>
      </c>
      <c r="D208">
        <v>38709563</v>
      </c>
      <c r="E208">
        <v>1</v>
      </c>
      <c r="F208">
        <v>1</v>
      </c>
      <c r="G208">
        <v>1</v>
      </c>
      <c r="H208">
        <v>3</v>
      </c>
      <c r="I208" t="s">
        <v>276</v>
      </c>
      <c r="J208" t="s">
        <v>334</v>
      </c>
      <c r="K208" t="s">
        <v>278</v>
      </c>
      <c r="L208">
        <v>1339</v>
      </c>
      <c r="N208">
        <v>1007</v>
      </c>
      <c r="O208" t="s">
        <v>83</v>
      </c>
      <c r="P208" t="s">
        <v>83</v>
      </c>
      <c r="Q208">
        <v>1</v>
      </c>
      <c r="X208">
        <v>1.35</v>
      </c>
      <c r="Y208">
        <v>1436.2</v>
      </c>
      <c r="Z208">
        <v>0</v>
      </c>
      <c r="AA208">
        <v>0</v>
      </c>
      <c r="AB208">
        <v>0</v>
      </c>
      <c r="AC208">
        <v>0</v>
      </c>
      <c r="AD208">
        <v>1</v>
      </c>
      <c r="AE208">
        <v>0</v>
      </c>
      <c r="AF208" t="s">
        <v>349</v>
      </c>
      <c r="AG208">
        <v>1.35</v>
      </c>
      <c r="AH208">
        <v>2</v>
      </c>
      <c r="AI208">
        <v>42559803</v>
      </c>
      <c r="AJ208">
        <v>217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  <row r="209" spans="1:44" x14ac:dyDescent="0.2">
      <c r="A209">
        <f>ROW(Source!A191)</f>
        <v>191</v>
      </c>
      <c r="B209">
        <v>42559815</v>
      </c>
      <c r="C209">
        <v>42559794</v>
      </c>
      <c r="D209">
        <v>38743287</v>
      </c>
      <c r="E209">
        <v>1</v>
      </c>
      <c r="F209">
        <v>1</v>
      </c>
      <c r="G209">
        <v>1</v>
      </c>
      <c r="H209">
        <v>3</v>
      </c>
      <c r="I209" t="s">
        <v>135</v>
      </c>
      <c r="J209" t="s">
        <v>335</v>
      </c>
      <c r="K209" t="s">
        <v>137</v>
      </c>
      <c r="L209">
        <v>1348</v>
      </c>
      <c r="N209">
        <v>1009</v>
      </c>
      <c r="O209" t="s">
        <v>594</v>
      </c>
      <c r="P209" t="s">
        <v>594</v>
      </c>
      <c r="Q209">
        <v>1000</v>
      </c>
      <c r="X209">
        <v>0.23799999999999999</v>
      </c>
      <c r="Y209">
        <v>729.98</v>
      </c>
      <c r="Z209">
        <v>0</v>
      </c>
      <c r="AA209">
        <v>0</v>
      </c>
      <c r="AB209">
        <v>0</v>
      </c>
      <c r="AC209">
        <v>0</v>
      </c>
      <c r="AD209">
        <v>1</v>
      </c>
      <c r="AE209">
        <v>0</v>
      </c>
      <c r="AF209" t="s">
        <v>349</v>
      </c>
      <c r="AG209">
        <v>0.23799999999999999</v>
      </c>
      <c r="AH209">
        <v>2</v>
      </c>
      <c r="AI209">
        <v>42559804</v>
      </c>
      <c r="AJ209">
        <v>218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</row>
    <row r="210" spans="1:44" x14ac:dyDescent="0.2">
      <c r="A210">
        <f>ROW(Source!A191)</f>
        <v>191</v>
      </c>
      <c r="B210">
        <v>42559816</v>
      </c>
      <c r="C210">
        <v>42559794</v>
      </c>
      <c r="D210">
        <v>38744123</v>
      </c>
      <c r="E210">
        <v>1</v>
      </c>
      <c r="F210">
        <v>1</v>
      </c>
      <c r="G210">
        <v>1</v>
      </c>
      <c r="H210">
        <v>3</v>
      </c>
      <c r="I210" t="s">
        <v>160</v>
      </c>
      <c r="J210" t="s">
        <v>320</v>
      </c>
      <c r="K210" t="s">
        <v>162</v>
      </c>
      <c r="L210">
        <v>1339</v>
      </c>
      <c r="N210">
        <v>1007</v>
      </c>
      <c r="O210" t="s">
        <v>83</v>
      </c>
      <c r="P210" t="s">
        <v>83</v>
      </c>
      <c r="Q210">
        <v>1</v>
      </c>
      <c r="X210">
        <v>0.24</v>
      </c>
      <c r="Y210">
        <v>2.44</v>
      </c>
      <c r="Z210">
        <v>0</v>
      </c>
      <c r="AA210">
        <v>0</v>
      </c>
      <c r="AB210">
        <v>0</v>
      </c>
      <c r="AC210">
        <v>0</v>
      </c>
      <c r="AD210">
        <v>1</v>
      </c>
      <c r="AE210">
        <v>0</v>
      </c>
      <c r="AF210" t="s">
        <v>349</v>
      </c>
      <c r="AG210">
        <v>0.24</v>
      </c>
      <c r="AH210">
        <v>2</v>
      </c>
      <c r="AI210">
        <v>42559805</v>
      </c>
      <c r="AJ210">
        <v>219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</row>
    <row r="211" spans="1:44" x14ac:dyDescent="0.2">
      <c r="A211">
        <f>ROW(Source!A191)</f>
        <v>191</v>
      </c>
      <c r="B211">
        <v>42559817</v>
      </c>
      <c r="C211">
        <v>42559794</v>
      </c>
      <c r="D211">
        <v>38758432</v>
      </c>
      <c r="E211">
        <v>1</v>
      </c>
      <c r="F211">
        <v>1</v>
      </c>
      <c r="G211">
        <v>1</v>
      </c>
      <c r="H211">
        <v>3</v>
      </c>
      <c r="I211" t="s">
        <v>313</v>
      </c>
      <c r="J211" t="s">
        <v>314</v>
      </c>
      <c r="K211" t="s">
        <v>315</v>
      </c>
      <c r="L211">
        <v>1348</v>
      </c>
      <c r="N211">
        <v>1009</v>
      </c>
      <c r="O211" t="s">
        <v>594</v>
      </c>
      <c r="P211" t="s">
        <v>594</v>
      </c>
      <c r="Q211">
        <v>1000</v>
      </c>
      <c r="X211">
        <v>1.18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 t="s">
        <v>349</v>
      </c>
      <c r="AG211">
        <v>1.18</v>
      </c>
      <c r="AH211">
        <v>3</v>
      </c>
      <c r="AI211">
        <v>-1</v>
      </c>
      <c r="AJ211" t="s">
        <v>349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</row>
    <row r="212" spans="1:44" x14ac:dyDescent="0.2">
      <c r="A212">
        <f>ROW(Source!A192)</f>
        <v>192</v>
      </c>
      <c r="B212">
        <v>42559825</v>
      </c>
      <c r="C212">
        <v>42559818</v>
      </c>
      <c r="D212">
        <v>18411117</v>
      </c>
      <c r="E212">
        <v>1</v>
      </c>
      <c r="F212">
        <v>1</v>
      </c>
      <c r="G212">
        <v>1</v>
      </c>
      <c r="H212">
        <v>1</v>
      </c>
      <c r="I212" t="s">
        <v>280</v>
      </c>
      <c r="J212" t="s">
        <v>349</v>
      </c>
      <c r="K212" t="s">
        <v>281</v>
      </c>
      <c r="L212">
        <v>1369</v>
      </c>
      <c r="N212">
        <v>1013</v>
      </c>
      <c r="O212" t="s">
        <v>29</v>
      </c>
      <c r="P212" t="s">
        <v>29</v>
      </c>
      <c r="Q212">
        <v>1</v>
      </c>
      <c r="X212">
        <v>376.26</v>
      </c>
      <c r="Y212">
        <v>0</v>
      </c>
      <c r="Z212">
        <v>0</v>
      </c>
      <c r="AA212">
        <v>0</v>
      </c>
      <c r="AB212">
        <v>9.6199999999999992</v>
      </c>
      <c r="AC212">
        <v>0</v>
      </c>
      <c r="AD212">
        <v>1</v>
      </c>
      <c r="AE212">
        <v>1</v>
      </c>
      <c r="AF212" t="s">
        <v>349</v>
      </c>
      <c r="AG212">
        <v>376.26</v>
      </c>
      <c r="AH212">
        <v>2</v>
      </c>
      <c r="AI212">
        <v>42559819</v>
      </c>
      <c r="AJ212">
        <v>220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</row>
    <row r="213" spans="1:44" x14ac:dyDescent="0.2">
      <c r="A213">
        <f>ROW(Source!A192)</f>
        <v>192</v>
      </c>
      <c r="B213">
        <v>42559826</v>
      </c>
      <c r="C213">
        <v>42559818</v>
      </c>
      <c r="D213">
        <v>38768996</v>
      </c>
      <c r="E213">
        <v>1</v>
      </c>
      <c r="F213">
        <v>1</v>
      </c>
      <c r="G213">
        <v>1</v>
      </c>
      <c r="H213">
        <v>2</v>
      </c>
      <c r="I213" t="s">
        <v>42</v>
      </c>
      <c r="J213" t="s">
        <v>43</v>
      </c>
      <c r="K213" t="s">
        <v>44</v>
      </c>
      <c r="L213">
        <v>1368</v>
      </c>
      <c r="N213">
        <v>1011</v>
      </c>
      <c r="O213" t="s">
        <v>35</v>
      </c>
      <c r="P213" t="s">
        <v>35</v>
      </c>
      <c r="Q213">
        <v>1</v>
      </c>
      <c r="X213">
        <v>0.19</v>
      </c>
      <c r="Y213">
        <v>0</v>
      </c>
      <c r="Z213">
        <v>87.17</v>
      </c>
      <c r="AA213">
        <v>11.6</v>
      </c>
      <c r="AB213">
        <v>0</v>
      </c>
      <c r="AC213">
        <v>0</v>
      </c>
      <c r="AD213">
        <v>1</v>
      </c>
      <c r="AE213">
        <v>0</v>
      </c>
      <c r="AF213" t="s">
        <v>349</v>
      </c>
      <c r="AG213">
        <v>0.19</v>
      </c>
      <c r="AH213">
        <v>2</v>
      </c>
      <c r="AI213">
        <v>42559820</v>
      </c>
      <c r="AJ213">
        <v>221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</row>
    <row r="214" spans="1:44" x14ac:dyDescent="0.2">
      <c r="A214">
        <f>ROW(Source!A192)</f>
        <v>192</v>
      </c>
      <c r="B214">
        <v>42559827</v>
      </c>
      <c r="C214">
        <v>42559818</v>
      </c>
      <c r="D214">
        <v>38708770</v>
      </c>
      <c r="E214">
        <v>1</v>
      </c>
      <c r="F214">
        <v>1</v>
      </c>
      <c r="G214">
        <v>1</v>
      </c>
      <c r="H214">
        <v>3</v>
      </c>
      <c r="I214" t="s">
        <v>268</v>
      </c>
      <c r="J214" t="s">
        <v>331</v>
      </c>
      <c r="K214" t="s">
        <v>270</v>
      </c>
      <c r="L214">
        <v>1348</v>
      </c>
      <c r="N214">
        <v>1009</v>
      </c>
      <c r="O214" t="s">
        <v>594</v>
      </c>
      <c r="P214" t="s">
        <v>594</v>
      </c>
      <c r="Q214">
        <v>1000</v>
      </c>
      <c r="X214">
        <v>4.0000000000000001E-3</v>
      </c>
      <c r="Y214">
        <v>16974</v>
      </c>
      <c r="Z214">
        <v>0</v>
      </c>
      <c r="AA214">
        <v>0</v>
      </c>
      <c r="AB214">
        <v>0</v>
      </c>
      <c r="AC214">
        <v>0</v>
      </c>
      <c r="AD214">
        <v>1</v>
      </c>
      <c r="AE214">
        <v>0</v>
      </c>
      <c r="AF214" t="s">
        <v>349</v>
      </c>
      <c r="AG214">
        <v>4.0000000000000001E-3</v>
      </c>
      <c r="AH214">
        <v>2</v>
      </c>
      <c r="AI214">
        <v>42559821</v>
      </c>
      <c r="AJ214">
        <v>222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</row>
    <row r="215" spans="1:44" x14ac:dyDescent="0.2">
      <c r="A215">
        <f>ROW(Source!A192)</f>
        <v>192</v>
      </c>
      <c r="B215">
        <v>42559828</v>
      </c>
      <c r="C215">
        <v>42559818</v>
      </c>
      <c r="D215">
        <v>38703470</v>
      </c>
      <c r="E215">
        <v>1</v>
      </c>
      <c r="F215">
        <v>1</v>
      </c>
      <c r="G215">
        <v>1</v>
      </c>
      <c r="H215">
        <v>3</v>
      </c>
      <c r="I215" t="s">
        <v>272</v>
      </c>
      <c r="J215" t="s">
        <v>333</v>
      </c>
      <c r="K215" t="s">
        <v>274</v>
      </c>
      <c r="L215">
        <v>1346</v>
      </c>
      <c r="N215">
        <v>1009</v>
      </c>
      <c r="O215" t="s">
        <v>62</v>
      </c>
      <c r="P215" t="s">
        <v>62</v>
      </c>
      <c r="Q215">
        <v>1</v>
      </c>
      <c r="X215">
        <v>0.8</v>
      </c>
      <c r="Y215">
        <v>16.96</v>
      </c>
      <c r="Z215">
        <v>0</v>
      </c>
      <c r="AA215">
        <v>0</v>
      </c>
      <c r="AB215">
        <v>0</v>
      </c>
      <c r="AC215">
        <v>0</v>
      </c>
      <c r="AD215">
        <v>1</v>
      </c>
      <c r="AE215">
        <v>0</v>
      </c>
      <c r="AF215" t="s">
        <v>349</v>
      </c>
      <c r="AG215">
        <v>0.8</v>
      </c>
      <c r="AH215">
        <v>2</v>
      </c>
      <c r="AI215">
        <v>42559822</v>
      </c>
      <c r="AJ215">
        <v>223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</row>
    <row r="216" spans="1:44" x14ac:dyDescent="0.2">
      <c r="A216">
        <f>ROW(Source!A192)</f>
        <v>192</v>
      </c>
      <c r="B216">
        <v>42559829</v>
      </c>
      <c r="C216">
        <v>42559818</v>
      </c>
      <c r="D216">
        <v>38709563</v>
      </c>
      <c r="E216">
        <v>1</v>
      </c>
      <c r="F216">
        <v>1</v>
      </c>
      <c r="G216">
        <v>1</v>
      </c>
      <c r="H216">
        <v>3</v>
      </c>
      <c r="I216" t="s">
        <v>276</v>
      </c>
      <c r="J216" t="s">
        <v>334</v>
      </c>
      <c r="K216" t="s">
        <v>278</v>
      </c>
      <c r="L216">
        <v>1339</v>
      </c>
      <c r="N216">
        <v>1007</v>
      </c>
      <c r="O216" t="s">
        <v>83</v>
      </c>
      <c r="P216" t="s">
        <v>83</v>
      </c>
      <c r="Q216">
        <v>1</v>
      </c>
      <c r="X216">
        <v>0.66</v>
      </c>
      <c r="Y216">
        <v>1436.2</v>
      </c>
      <c r="Z216">
        <v>0</v>
      </c>
      <c r="AA216">
        <v>0</v>
      </c>
      <c r="AB216">
        <v>0</v>
      </c>
      <c r="AC216">
        <v>0</v>
      </c>
      <c r="AD216">
        <v>1</v>
      </c>
      <c r="AE216">
        <v>0</v>
      </c>
      <c r="AF216" t="s">
        <v>349</v>
      </c>
      <c r="AG216">
        <v>0.66</v>
      </c>
      <c r="AH216">
        <v>2</v>
      </c>
      <c r="AI216">
        <v>42559823</v>
      </c>
      <c r="AJ216">
        <v>224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</row>
    <row r="217" spans="1:44" x14ac:dyDescent="0.2">
      <c r="A217">
        <f>ROW(Source!A192)</f>
        <v>192</v>
      </c>
      <c r="B217">
        <v>42559830</v>
      </c>
      <c r="C217">
        <v>42559818</v>
      </c>
      <c r="D217">
        <v>38744123</v>
      </c>
      <c r="E217">
        <v>1</v>
      </c>
      <c r="F217">
        <v>1</v>
      </c>
      <c r="G217">
        <v>1</v>
      </c>
      <c r="H217">
        <v>3</v>
      </c>
      <c r="I217" t="s">
        <v>160</v>
      </c>
      <c r="J217" t="s">
        <v>320</v>
      </c>
      <c r="K217" t="s">
        <v>162</v>
      </c>
      <c r="L217">
        <v>1339</v>
      </c>
      <c r="N217">
        <v>1007</v>
      </c>
      <c r="O217" t="s">
        <v>83</v>
      </c>
      <c r="P217" t="s">
        <v>83</v>
      </c>
      <c r="Q217">
        <v>1</v>
      </c>
      <c r="X217">
        <v>4.0000000000000001E-3</v>
      </c>
      <c r="Y217">
        <v>2.44</v>
      </c>
      <c r="Z217">
        <v>0</v>
      </c>
      <c r="AA217">
        <v>0</v>
      </c>
      <c r="AB217">
        <v>0</v>
      </c>
      <c r="AC217">
        <v>0</v>
      </c>
      <c r="AD217">
        <v>1</v>
      </c>
      <c r="AE217">
        <v>0</v>
      </c>
      <c r="AF217" t="s">
        <v>349</v>
      </c>
      <c r="AG217">
        <v>4.0000000000000001E-3</v>
      </c>
      <c r="AH217">
        <v>2</v>
      </c>
      <c r="AI217">
        <v>42559824</v>
      </c>
      <c r="AJ217">
        <v>225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</row>
    <row r="218" spans="1:44" x14ac:dyDescent="0.2">
      <c r="A218">
        <f>ROW(Source!A192)</f>
        <v>192</v>
      </c>
      <c r="B218">
        <v>42559831</v>
      </c>
      <c r="C218">
        <v>42559818</v>
      </c>
      <c r="D218">
        <v>38758432</v>
      </c>
      <c r="E218">
        <v>1</v>
      </c>
      <c r="F218">
        <v>1</v>
      </c>
      <c r="G218">
        <v>1</v>
      </c>
      <c r="H218">
        <v>3</v>
      </c>
      <c r="I218" t="s">
        <v>313</v>
      </c>
      <c r="J218" t="s">
        <v>314</v>
      </c>
      <c r="K218" t="s">
        <v>315</v>
      </c>
      <c r="L218">
        <v>1348</v>
      </c>
      <c r="N218">
        <v>1009</v>
      </c>
      <c r="O218" t="s">
        <v>594</v>
      </c>
      <c r="P218" t="s">
        <v>594</v>
      </c>
      <c r="Q218">
        <v>1000</v>
      </c>
      <c r="X218">
        <v>0.55000000000000004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 t="s">
        <v>349</v>
      </c>
      <c r="AG218">
        <v>0.55000000000000004</v>
      </c>
      <c r="AH218">
        <v>3</v>
      </c>
      <c r="AI218">
        <v>-1</v>
      </c>
      <c r="AJ218" t="s">
        <v>349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</row>
    <row r="219" spans="1:44" x14ac:dyDescent="0.2">
      <c r="A219">
        <f>ROW(Source!A193)</f>
        <v>193</v>
      </c>
      <c r="B219">
        <v>42559838</v>
      </c>
      <c r="C219">
        <v>42559832</v>
      </c>
      <c r="D219">
        <v>18410244</v>
      </c>
      <c r="E219">
        <v>1</v>
      </c>
      <c r="F219">
        <v>1</v>
      </c>
      <c r="G219">
        <v>1</v>
      </c>
      <c r="H219">
        <v>1</v>
      </c>
      <c r="I219" t="s">
        <v>84</v>
      </c>
      <c r="J219" t="s">
        <v>349</v>
      </c>
      <c r="K219" t="s">
        <v>85</v>
      </c>
      <c r="L219">
        <v>1369</v>
      </c>
      <c r="N219">
        <v>1013</v>
      </c>
      <c r="O219" t="s">
        <v>29</v>
      </c>
      <c r="P219" t="s">
        <v>29</v>
      </c>
      <c r="Q219">
        <v>1</v>
      </c>
      <c r="X219">
        <v>204.06</v>
      </c>
      <c r="Y219">
        <v>0</v>
      </c>
      <c r="Z219">
        <v>0</v>
      </c>
      <c r="AA219">
        <v>0</v>
      </c>
      <c r="AB219">
        <v>9.2899999999999991</v>
      </c>
      <c r="AC219">
        <v>0</v>
      </c>
      <c r="AD219">
        <v>1</v>
      </c>
      <c r="AE219">
        <v>1</v>
      </c>
      <c r="AF219" t="s">
        <v>401</v>
      </c>
      <c r="AG219">
        <v>281.60279999999995</v>
      </c>
      <c r="AH219">
        <v>2</v>
      </c>
      <c r="AI219">
        <v>42559833</v>
      </c>
      <c r="AJ219">
        <v>226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</row>
    <row r="220" spans="1:44" x14ac:dyDescent="0.2">
      <c r="A220">
        <f>ROW(Source!A193)</f>
        <v>193</v>
      </c>
      <c r="B220">
        <v>42559839</v>
      </c>
      <c r="C220">
        <v>42559832</v>
      </c>
      <c r="D220">
        <v>121548</v>
      </c>
      <c r="E220">
        <v>1</v>
      </c>
      <c r="F220">
        <v>1</v>
      </c>
      <c r="G220">
        <v>1</v>
      </c>
      <c r="H220">
        <v>1</v>
      </c>
      <c r="I220" t="s">
        <v>374</v>
      </c>
      <c r="J220" t="s">
        <v>349</v>
      </c>
      <c r="K220" t="s">
        <v>30</v>
      </c>
      <c r="L220">
        <v>608254</v>
      </c>
      <c r="N220">
        <v>1013</v>
      </c>
      <c r="O220" t="s">
        <v>31</v>
      </c>
      <c r="P220" t="s">
        <v>31</v>
      </c>
      <c r="Q220">
        <v>1</v>
      </c>
      <c r="X220">
        <v>2.06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1</v>
      </c>
      <c r="AE220">
        <v>2</v>
      </c>
      <c r="AF220" t="s">
        <v>400</v>
      </c>
      <c r="AG220">
        <v>3.0900000000000003</v>
      </c>
      <c r="AH220">
        <v>2</v>
      </c>
      <c r="AI220">
        <v>42559834</v>
      </c>
      <c r="AJ220">
        <v>227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</row>
    <row r="221" spans="1:44" x14ac:dyDescent="0.2">
      <c r="A221">
        <f>ROW(Source!A193)</f>
        <v>193</v>
      </c>
      <c r="B221">
        <v>42559840</v>
      </c>
      <c r="C221">
        <v>42559832</v>
      </c>
      <c r="D221">
        <v>38766639</v>
      </c>
      <c r="E221">
        <v>1</v>
      </c>
      <c r="F221">
        <v>1</v>
      </c>
      <c r="G221">
        <v>1</v>
      </c>
      <c r="H221">
        <v>2</v>
      </c>
      <c r="I221" t="s">
        <v>53</v>
      </c>
      <c r="J221" t="s">
        <v>54</v>
      </c>
      <c r="K221" t="s">
        <v>55</v>
      </c>
      <c r="L221">
        <v>1368</v>
      </c>
      <c r="N221">
        <v>1011</v>
      </c>
      <c r="O221" t="s">
        <v>35</v>
      </c>
      <c r="P221" t="s">
        <v>35</v>
      </c>
      <c r="Q221">
        <v>1</v>
      </c>
      <c r="X221">
        <v>2.06</v>
      </c>
      <c r="Y221">
        <v>0</v>
      </c>
      <c r="Z221">
        <v>31.26</v>
      </c>
      <c r="AA221">
        <v>13.5</v>
      </c>
      <c r="AB221">
        <v>0</v>
      </c>
      <c r="AC221">
        <v>0</v>
      </c>
      <c r="AD221">
        <v>1</v>
      </c>
      <c r="AE221">
        <v>0</v>
      </c>
      <c r="AF221" t="s">
        <v>400</v>
      </c>
      <c r="AG221">
        <v>3.0900000000000003</v>
      </c>
      <c r="AH221">
        <v>2</v>
      </c>
      <c r="AI221">
        <v>42559835</v>
      </c>
      <c r="AJ221">
        <v>228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</row>
    <row r="222" spans="1:44" x14ac:dyDescent="0.2">
      <c r="A222">
        <f>ROW(Source!A193)</f>
        <v>193</v>
      </c>
      <c r="B222">
        <v>42559841</v>
      </c>
      <c r="C222">
        <v>42559832</v>
      </c>
      <c r="D222">
        <v>38739296</v>
      </c>
      <c r="E222">
        <v>1</v>
      </c>
      <c r="F222">
        <v>1</v>
      </c>
      <c r="G222">
        <v>1</v>
      </c>
      <c r="H222">
        <v>3</v>
      </c>
      <c r="I222" t="s">
        <v>138</v>
      </c>
      <c r="J222" t="s">
        <v>139</v>
      </c>
      <c r="K222" t="s">
        <v>140</v>
      </c>
      <c r="L222">
        <v>1339</v>
      </c>
      <c r="N222">
        <v>1007</v>
      </c>
      <c r="O222" t="s">
        <v>83</v>
      </c>
      <c r="P222" t="s">
        <v>83</v>
      </c>
      <c r="Q222">
        <v>1</v>
      </c>
      <c r="X222">
        <v>0.1</v>
      </c>
      <c r="Y222">
        <v>517.89</v>
      </c>
      <c r="Z222">
        <v>0</v>
      </c>
      <c r="AA222">
        <v>0</v>
      </c>
      <c r="AB222">
        <v>0</v>
      </c>
      <c r="AC222">
        <v>0</v>
      </c>
      <c r="AD222">
        <v>1</v>
      </c>
      <c r="AE222">
        <v>0</v>
      </c>
      <c r="AF222" t="s">
        <v>349</v>
      </c>
      <c r="AG222">
        <v>0.1</v>
      </c>
      <c r="AH222">
        <v>2</v>
      </c>
      <c r="AI222">
        <v>42559836</v>
      </c>
      <c r="AJ222">
        <v>229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</row>
    <row r="223" spans="1:44" x14ac:dyDescent="0.2">
      <c r="A223">
        <f>ROW(Source!A193)</f>
        <v>193</v>
      </c>
      <c r="B223">
        <v>42559842</v>
      </c>
      <c r="C223">
        <v>42559832</v>
      </c>
      <c r="D223">
        <v>38739299</v>
      </c>
      <c r="E223">
        <v>1</v>
      </c>
      <c r="F223">
        <v>1</v>
      </c>
      <c r="G223">
        <v>1</v>
      </c>
      <c r="H223">
        <v>3</v>
      </c>
      <c r="I223" t="s">
        <v>141</v>
      </c>
      <c r="J223" t="s">
        <v>142</v>
      </c>
      <c r="K223" t="s">
        <v>143</v>
      </c>
      <c r="L223">
        <v>1339</v>
      </c>
      <c r="N223">
        <v>1007</v>
      </c>
      <c r="O223" t="s">
        <v>83</v>
      </c>
      <c r="P223" t="s">
        <v>83</v>
      </c>
      <c r="Q223">
        <v>1</v>
      </c>
      <c r="X223">
        <v>4.3</v>
      </c>
      <c r="Y223">
        <v>477.5</v>
      </c>
      <c r="Z223">
        <v>0</v>
      </c>
      <c r="AA223">
        <v>0</v>
      </c>
      <c r="AB223">
        <v>0</v>
      </c>
      <c r="AC223">
        <v>0</v>
      </c>
      <c r="AD223">
        <v>1</v>
      </c>
      <c r="AE223">
        <v>0</v>
      </c>
      <c r="AF223" t="s">
        <v>349</v>
      </c>
      <c r="AG223">
        <v>4.3</v>
      </c>
      <c r="AH223">
        <v>2</v>
      </c>
      <c r="AI223">
        <v>42559837</v>
      </c>
      <c r="AJ223">
        <v>230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</row>
    <row r="224" spans="1:44" x14ac:dyDescent="0.2">
      <c r="A224">
        <f>ROW(Source!A194)</f>
        <v>194</v>
      </c>
      <c r="B224">
        <v>42559853</v>
      </c>
      <c r="C224">
        <v>42559843</v>
      </c>
      <c r="D224">
        <v>18407150</v>
      </c>
      <c r="E224">
        <v>1</v>
      </c>
      <c r="F224">
        <v>1</v>
      </c>
      <c r="G224">
        <v>1</v>
      </c>
      <c r="H224">
        <v>1</v>
      </c>
      <c r="I224" t="s">
        <v>144</v>
      </c>
      <c r="J224" t="s">
        <v>349</v>
      </c>
      <c r="K224" t="s">
        <v>145</v>
      </c>
      <c r="L224">
        <v>1369</v>
      </c>
      <c r="N224">
        <v>1013</v>
      </c>
      <c r="O224" t="s">
        <v>29</v>
      </c>
      <c r="P224" t="s">
        <v>29</v>
      </c>
      <c r="Q224">
        <v>1</v>
      </c>
      <c r="X224">
        <v>24.3</v>
      </c>
      <c r="Y224">
        <v>0</v>
      </c>
      <c r="Z224">
        <v>0</v>
      </c>
      <c r="AA224">
        <v>0</v>
      </c>
      <c r="AB224">
        <v>8.5299999999999994</v>
      </c>
      <c r="AC224">
        <v>0</v>
      </c>
      <c r="AD224">
        <v>1</v>
      </c>
      <c r="AE224">
        <v>1</v>
      </c>
      <c r="AF224" t="s">
        <v>401</v>
      </c>
      <c r="AG224">
        <v>33.533999999999999</v>
      </c>
      <c r="AH224">
        <v>2</v>
      </c>
      <c r="AI224">
        <v>42559844</v>
      </c>
      <c r="AJ224">
        <v>231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</row>
    <row r="225" spans="1:44" x14ac:dyDescent="0.2">
      <c r="A225">
        <f>ROW(Source!A194)</f>
        <v>194</v>
      </c>
      <c r="B225">
        <v>42559854</v>
      </c>
      <c r="C225">
        <v>42559843</v>
      </c>
      <c r="D225">
        <v>121548</v>
      </c>
      <c r="E225">
        <v>1</v>
      </c>
      <c r="F225">
        <v>1</v>
      </c>
      <c r="G225">
        <v>1</v>
      </c>
      <c r="H225">
        <v>1</v>
      </c>
      <c r="I225" t="s">
        <v>374</v>
      </c>
      <c r="J225" t="s">
        <v>349</v>
      </c>
      <c r="K225" t="s">
        <v>30</v>
      </c>
      <c r="L225">
        <v>608254</v>
      </c>
      <c r="N225">
        <v>1013</v>
      </c>
      <c r="O225" t="s">
        <v>31</v>
      </c>
      <c r="P225" t="s">
        <v>31</v>
      </c>
      <c r="Q225">
        <v>1</v>
      </c>
      <c r="X225">
        <v>0.18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1</v>
      </c>
      <c r="AE225">
        <v>2</v>
      </c>
      <c r="AF225" t="s">
        <v>400</v>
      </c>
      <c r="AG225">
        <v>0.26999999999999996</v>
      </c>
      <c r="AH225">
        <v>2</v>
      </c>
      <c r="AI225">
        <v>42559845</v>
      </c>
      <c r="AJ225">
        <v>232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</row>
    <row r="226" spans="1:44" x14ac:dyDescent="0.2">
      <c r="A226">
        <f>ROW(Source!A194)</f>
        <v>194</v>
      </c>
      <c r="B226">
        <v>42559855</v>
      </c>
      <c r="C226">
        <v>42559843</v>
      </c>
      <c r="D226">
        <v>38766351</v>
      </c>
      <c r="E226">
        <v>1</v>
      </c>
      <c r="F226">
        <v>1</v>
      </c>
      <c r="G226">
        <v>1</v>
      </c>
      <c r="H226">
        <v>2</v>
      </c>
      <c r="I226" t="s">
        <v>99</v>
      </c>
      <c r="J226" t="s">
        <v>303</v>
      </c>
      <c r="K226" t="s">
        <v>101</v>
      </c>
      <c r="L226">
        <v>1368</v>
      </c>
      <c r="N226">
        <v>1011</v>
      </c>
      <c r="O226" t="s">
        <v>35</v>
      </c>
      <c r="P226" t="s">
        <v>35</v>
      </c>
      <c r="Q226">
        <v>1</v>
      </c>
      <c r="X226">
        <v>0.18</v>
      </c>
      <c r="Y226">
        <v>0</v>
      </c>
      <c r="Z226">
        <v>86.4</v>
      </c>
      <c r="AA226">
        <v>13.5</v>
      </c>
      <c r="AB226">
        <v>0</v>
      </c>
      <c r="AC226">
        <v>0</v>
      </c>
      <c r="AD226">
        <v>1</v>
      </c>
      <c r="AE226">
        <v>0</v>
      </c>
      <c r="AF226" t="s">
        <v>400</v>
      </c>
      <c r="AG226">
        <v>0.26999999999999996</v>
      </c>
      <c r="AH226">
        <v>2</v>
      </c>
      <c r="AI226">
        <v>42559846</v>
      </c>
      <c r="AJ226">
        <v>233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</row>
    <row r="227" spans="1:44" x14ac:dyDescent="0.2">
      <c r="A227">
        <f>ROW(Source!A194)</f>
        <v>194</v>
      </c>
      <c r="B227">
        <v>42559856</v>
      </c>
      <c r="C227">
        <v>42559843</v>
      </c>
      <c r="D227">
        <v>38768996</v>
      </c>
      <c r="E227">
        <v>1</v>
      </c>
      <c r="F227">
        <v>1</v>
      </c>
      <c r="G227">
        <v>1</v>
      </c>
      <c r="H227">
        <v>2</v>
      </c>
      <c r="I227" t="s">
        <v>42</v>
      </c>
      <c r="J227" t="s">
        <v>43</v>
      </c>
      <c r="K227" t="s">
        <v>44</v>
      </c>
      <c r="L227">
        <v>1368</v>
      </c>
      <c r="N227">
        <v>1011</v>
      </c>
      <c r="O227" t="s">
        <v>35</v>
      </c>
      <c r="P227" t="s">
        <v>35</v>
      </c>
      <c r="Q227">
        <v>1</v>
      </c>
      <c r="X227">
        <v>0.25</v>
      </c>
      <c r="Y227">
        <v>0</v>
      </c>
      <c r="Z227">
        <v>87.17</v>
      </c>
      <c r="AA227">
        <v>11.6</v>
      </c>
      <c r="AB227">
        <v>0</v>
      </c>
      <c r="AC227">
        <v>0</v>
      </c>
      <c r="AD227">
        <v>1</v>
      </c>
      <c r="AE227">
        <v>0</v>
      </c>
      <c r="AF227" t="s">
        <v>400</v>
      </c>
      <c r="AG227">
        <v>0.375</v>
      </c>
      <c r="AH227">
        <v>2</v>
      </c>
      <c r="AI227">
        <v>42559847</v>
      </c>
      <c r="AJ227">
        <v>234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</row>
    <row r="228" spans="1:44" x14ac:dyDescent="0.2">
      <c r="A228">
        <f>ROW(Source!A194)</f>
        <v>194</v>
      </c>
      <c r="B228">
        <v>42559857</v>
      </c>
      <c r="C228">
        <v>42559843</v>
      </c>
      <c r="D228">
        <v>38701931</v>
      </c>
      <c r="E228">
        <v>1</v>
      </c>
      <c r="F228">
        <v>1</v>
      </c>
      <c r="G228">
        <v>1</v>
      </c>
      <c r="H228">
        <v>3</v>
      </c>
      <c r="I228" t="s">
        <v>283</v>
      </c>
      <c r="J228" t="s">
        <v>336</v>
      </c>
      <c r="K228" t="s">
        <v>285</v>
      </c>
      <c r="L228">
        <v>1348</v>
      </c>
      <c r="N228">
        <v>1009</v>
      </c>
      <c r="O228" t="s">
        <v>594</v>
      </c>
      <c r="P228" t="s">
        <v>594</v>
      </c>
      <c r="Q228">
        <v>1000</v>
      </c>
      <c r="X228">
        <v>3.5999999999999997E-2</v>
      </c>
      <c r="Y228">
        <v>7684</v>
      </c>
      <c r="Z228">
        <v>0</v>
      </c>
      <c r="AA228">
        <v>0</v>
      </c>
      <c r="AB228">
        <v>0</v>
      </c>
      <c r="AC228">
        <v>0</v>
      </c>
      <c r="AD228">
        <v>1</v>
      </c>
      <c r="AE228">
        <v>0</v>
      </c>
      <c r="AF228" t="s">
        <v>349</v>
      </c>
      <c r="AG228">
        <v>3.5999999999999997E-2</v>
      </c>
      <c r="AH228">
        <v>2</v>
      </c>
      <c r="AI228">
        <v>42559848</v>
      </c>
      <c r="AJ228">
        <v>235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</row>
    <row r="229" spans="1:44" x14ac:dyDescent="0.2">
      <c r="A229">
        <f>ROW(Source!A194)</f>
        <v>194</v>
      </c>
      <c r="B229">
        <v>42559858</v>
      </c>
      <c r="C229">
        <v>42559843</v>
      </c>
      <c r="D229">
        <v>38702028</v>
      </c>
      <c r="E229">
        <v>1</v>
      </c>
      <c r="F229">
        <v>1</v>
      </c>
      <c r="G229">
        <v>1</v>
      </c>
      <c r="H229">
        <v>3</v>
      </c>
      <c r="I229" t="s">
        <v>286</v>
      </c>
      <c r="J229" t="s">
        <v>337</v>
      </c>
      <c r="K229" t="s">
        <v>288</v>
      </c>
      <c r="L229">
        <v>1354</v>
      </c>
      <c r="N229">
        <v>1010</v>
      </c>
      <c r="O229" t="s">
        <v>540</v>
      </c>
      <c r="P229" t="s">
        <v>540</v>
      </c>
      <c r="Q229">
        <v>1</v>
      </c>
      <c r="X229">
        <v>1</v>
      </c>
      <c r="Y229">
        <v>4.51</v>
      </c>
      <c r="Z229">
        <v>0</v>
      </c>
      <c r="AA229">
        <v>0</v>
      </c>
      <c r="AB229">
        <v>0</v>
      </c>
      <c r="AC229">
        <v>0</v>
      </c>
      <c r="AD229">
        <v>1</v>
      </c>
      <c r="AE229">
        <v>0</v>
      </c>
      <c r="AF229" t="s">
        <v>349</v>
      </c>
      <c r="AG229">
        <v>1</v>
      </c>
      <c r="AH229">
        <v>2</v>
      </c>
      <c r="AI229">
        <v>42559849</v>
      </c>
      <c r="AJ229">
        <v>236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</row>
    <row r="230" spans="1:44" x14ac:dyDescent="0.2">
      <c r="A230">
        <f>ROW(Source!A194)</f>
        <v>194</v>
      </c>
      <c r="B230">
        <v>42559859</v>
      </c>
      <c r="C230">
        <v>42559843</v>
      </c>
      <c r="D230">
        <v>38704655</v>
      </c>
      <c r="E230">
        <v>1</v>
      </c>
      <c r="F230">
        <v>1</v>
      </c>
      <c r="G230">
        <v>1</v>
      </c>
      <c r="H230">
        <v>3</v>
      </c>
      <c r="I230" t="s">
        <v>73</v>
      </c>
      <c r="J230" t="s">
        <v>300</v>
      </c>
      <c r="K230" t="s">
        <v>75</v>
      </c>
      <c r="L230">
        <v>1348</v>
      </c>
      <c r="N230">
        <v>1009</v>
      </c>
      <c r="O230" t="s">
        <v>594</v>
      </c>
      <c r="P230" t="s">
        <v>594</v>
      </c>
      <c r="Q230">
        <v>1000</v>
      </c>
      <c r="X230">
        <v>1.5E-3</v>
      </c>
      <c r="Y230">
        <v>20775</v>
      </c>
      <c r="Z230">
        <v>0</v>
      </c>
      <c r="AA230">
        <v>0</v>
      </c>
      <c r="AB230">
        <v>0</v>
      </c>
      <c r="AC230">
        <v>0</v>
      </c>
      <c r="AD230">
        <v>1</v>
      </c>
      <c r="AE230">
        <v>0</v>
      </c>
      <c r="AF230" t="s">
        <v>349</v>
      </c>
      <c r="AG230">
        <v>1.5E-3</v>
      </c>
      <c r="AH230">
        <v>2</v>
      </c>
      <c r="AI230">
        <v>42559850</v>
      </c>
      <c r="AJ230">
        <v>237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</row>
    <row r="231" spans="1:44" x14ac:dyDescent="0.2">
      <c r="A231">
        <f>ROW(Source!A194)</f>
        <v>194</v>
      </c>
      <c r="B231">
        <v>42559860</v>
      </c>
      <c r="C231">
        <v>42559843</v>
      </c>
      <c r="D231">
        <v>38706445</v>
      </c>
      <c r="E231">
        <v>1</v>
      </c>
      <c r="F231">
        <v>1</v>
      </c>
      <c r="G231">
        <v>1</v>
      </c>
      <c r="H231">
        <v>3</v>
      </c>
      <c r="I231" t="s">
        <v>289</v>
      </c>
      <c r="J231" t="s">
        <v>338</v>
      </c>
      <c r="K231" t="s">
        <v>291</v>
      </c>
      <c r="L231">
        <v>1327</v>
      </c>
      <c r="N231">
        <v>1005</v>
      </c>
      <c r="O231" t="s">
        <v>408</v>
      </c>
      <c r="P231" t="s">
        <v>408</v>
      </c>
      <c r="Q231">
        <v>1</v>
      </c>
      <c r="X231">
        <v>78</v>
      </c>
      <c r="Y231">
        <v>25.15</v>
      </c>
      <c r="Z231">
        <v>0</v>
      </c>
      <c r="AA231">
        <v>0</v>
      </c>
      <c r="AB231">
        <v>0</v>
      </c>
      <c r="AC231">
        <v>0</v>
      </c>
      <c r="AD231">
        <v>1</v>
      </c>
      <c r="AE231">
        <v>0</v>
      </c>
      <c r="AF231" t="s">
        <v>349</v>
      </c>
      <c r="AG231">
        <v>78</v>
      </c>
      <c r="AH231">
        <v>2</v>
      </c>
      <c r="AI231">
        <v>42559851</v>
      </c>
      <c r="AJ231">
        <v>238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</row>
    <row r="232" spans="1:44" x14ac:dyDescent="0.2">
      <c r="A232">
        <f>ROW(Source!A194)</f>
        <v>194</v>
      </c>
      <c r="B232">
        <v>42559861</v>
      </c>
      <c r="C232">
        <v>42559843</v>
      </c>
      <c r="D232">
        <v>38701883</v>
      </c>
      <c r="E232">
        <v>1</v>
      </c>
      <c r="F232">
        <v>1</v>
      </c>
      <c r="G232">
        <v>1</v>
      </c>
      <c r="H232">
        <v>3</v>
      </c>
      <c r="I232" t="s">
        <v>59</v>
      </c>
      <c r="J232" t="s">
        <v>60</v>
      </c>
      <c r="K232" t="s">
        <v>61</v>
      </c>
      <c r="L232">
        <v>1346</v>
      </c>
      <c r="N232">
        <v>1009</v>
      </c>
      <c r="O232" t="s">
        <v>62</v>
      </c>
      <c r="P232" t="s">
        <v>62</v>
      </c>
      <c r="Q232">
        <v>1</v>
      </c>
      <c r="X232">
        <v>0.2</v>
      </c>
      <c r="Y232">
        <v>1.81</v>
      </c>
      <c r="Z232">
        <v>0</v>
      </c>
      <c r="AA232">
        <v>0</v>
      </c>
      <c r="AB232">
        <v>0</v>
      </c>
      <c r="AC232">
        <v>0</v>
      </c>
      <c r="AD232">
        <v>1</v>
      </c>
      <c r="AE232">
        <v>0</v>
      </c>
      <c r="AF232" t="s">
        <v>349</v>
      </c>
      <c r="AG232">
        <v>0.2</v>
      </c>
      <c r="AH232">
        <v>2</v>
      </c>
      <c r="AI232">
        <v>42559852</v>
      </c>
      <c r="AJ232">
        <v>239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</row>
    <row r="233" spans="1:44" x14ac:dyDescent="0.2">
      <c r="A233">
        <f>ROW(Source!A195)</f>
        <v>195</v>
      </c>
      <c r="B233">
        <v>42559873</v>
      </c>
      <c r="C233">
        <v>42559862</v>
      </c>
      <c r="D233">
        <v>18409661</v>
      </c>
      <c r="E233">
        <v>1</v>
      </c>
      <c r="F233">
        <v>1</v>
      </c>
      <c r="G233">
        <v>1</v>
      </c>
      <c r="H233">
        <v>1</v>
      </c>
      <c r="I233" t="s">
        <v>177</v>
      </c>
      <c r="J233" t="s">
        <v>349</v>
      </c>
      <c r="K233" t="s">
        <v>178</v>
      </c>
      <c r="L233">
        <v>1369</v>
      </c>
      <c r="N233">
        <v>1013</v>
      </c>
      <c r="O233" t="s">
        <v>29</v>
      </c>
      <c r="P233" t="s">
        <v>29</v>
      </c>
      <c r="Q233">
        <v>1</v>
      </c>
      <c r="X233">
        <v>102.7</v>
      </c>
      <c r="Y233">
        <v>0</v>
      </c>
      <c r="Z233">
        <v>0</v>
      </c>
      <c r="AA233">
        <v>0</v>
      </c>
      <c r="AB233">
        <v>8.64</v>
      </c>
      <c r="AC233">
        <v>0</v>
      </c>
      <c r="AD233">
        <v>1</v>
      </c>
      <c r="AE233">
        <v>1</v>
      </c>
      <c r="AF233" t="s">
        <v>349</v>
      </c>
      <c r="AG233">
        <v>102.7</v>
      </c>
      <c r="AH233">
        <v>2</v>
      </c>
      <c r="AI233">
        <v>42559863</v>
      </c>
      <c r="AJ233">
        <v>240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</row>
    <row r="234" spans="1:44" x14ac:dyDescent="0.2">
      <c r="A234">
        <f>ROW(Source!A195)</f>
        <v>195</v>
      </c>
      <c r="B234">
        <v>42559874</v>
      </c>
      <c r="C234">
        <v>42559862</v>
      </c>
      <c r="D234">
        <v>121548</v>
      </c>
      <c r="E234">
        <v>1</v>
      </c>
      <c r="F234">
        <v>1</v>
      </c>
      <c r="G234">
        <v>1</v>
      </c>
      <c r="H234">
        <v>1</v>
      </c>
      <c r="I234" t="s">
        <v>374</v>
      </c>
      <c r="J234" t="s">
        <v>349</v>
      </c>
      <c r="K234" t="s">
        <v>30</v>
      </c>
      <c r="L234">
        <v>608254</v>
      </c>
      <c r="N234">
        <v>1013</v>
      </c>
      <c r="O234" t="s">
        <v>31</v>
      </c>
      <c r="P234" t="s">
        <v>31</v>
      </c>
      <c r="Q234">
        <v>1</v>
      </c>
      <c r="X234">
        <v>0.1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1</v>
      </c>
      <c r="AE234">
        <v>2</v>
      </c>
      <c r="AF234" t="s">
        <v>349</v>
      </c>
      <c r="AG234">
        <v>0.1</v>
      </c>
      <c r="AH234">
        <v>2</v>
      </c>
      <c r="AI234">
        <v>42559864</v>
      </c>
      <c r="AJ234">
        <v>241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</row>
    <row r="235" spans="1:44" x14ac:dyDescent="0.2">
      <c r="A235">
        <f>ROW(Source!A195)</f>
        <v>195</v>
      </c>
      <c r="B235">
        <v>42559875</v>
      </c>
      <c r="C235">
        <v>42559862</v>
      </c>
      <c r="D235">
        <v>38766639</v>
      </c>
      <c r="E235">
        <v>1</v>
      </c>
      <c r="F235">
        <v>1</v>
      </c>
      <c r="G235">
        <v>1</v>
      </c>
      <c r="H235">
        <v>2</v>
      </c>
      <c r="I235" t="s">
        <v>53</v>
      </c>
      <c r="J235" t="s">
        <v>54</v>
      </c>
      <c r="K235" t="s">
        <v>55</v>
      </c>
      <c r="L235">
        <v>1368</v>
      </c>
      <c r="N235">
        <v>1011</v>
      </c>
      <c r="O235" t="s">
        <v>35</v>
      </c>
      <c r="P235" t="s">
        <v>35</v>
      </c>
      <c r="Q235">
        <v>1</v>
      </c>
      <c r="X235">
        <v>0.1</v>
      </c>
      <c r="Y235">
        <v>0</v>
      </c>
      <c r="Z235">
        <v>31.26</v>
      </c>
      <c r="AA235">
        <v>13.5</v>
      </c>
      <c r="AB235">
        <v>0</v>
      </c>
      <c r="AC235">
        <v>0</v>
      </c>
      <c r="AD235">
        <v>1</v>
      </c>
      <c r="AE235">
        <v>0</v>
      </c>
      <c r="AF235" t="s">
        <v>349</v>
      </c>
      <c r="AG235">
        <v>0.1</v>
      </c>
      <c r="AH235">
        <v>2</v>
      </c>
      <c r="AI235">
        <v>42559865</v>
      </c>
      <c r="AJ235">
        <v>242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</row>
    <row r="236" spans="1:44" x14ac:dyDescent="0.2">
      <c r="A236">
        <f>ROW(Source!A195)</f>
        <v>195</v>
      </c>
      <c r="B236">
        <v>42559876</v>
      </c>
      <c r="C236">
        <v>42559862</v>
      </c>
      <c r="D236">
        <v>38768996</v>
      </c>
      <c r="E236">
        <v>1</v>
      </c>
      <c r="F236">
        <v>1</v>
      </c>
      <c r="G236">
        <v>1</v>
      </c>
      <c r="H236">
        <v>2</v>
      </c>
      <c r="I236" t="s">
        <v>42</v>
      </c>
      <c r="J236" t="s">
        <v>43</v>
      </c>
      <c r="K236" t="s">
        <v>44</v>
      </c>
      <c r="L236">
        <v>1368</v>
      </c>
      <c r="N236">
        <v>1011</v>
      </c>
      <c r="O236" t="s">
        <v>35</v>
      </c>
      <c r="P236" t="s">
        <v>35</v>
      </c>
      <c r="Q236">
        <v>1</v>
      </c>
      <c r="X236">
        <v>0.06</v>
      </c>
      <c r="Y236">
        <v>0</v>
      </c>
      <c r="Z236">
        <v>87.17</v>
      </c>
      <c r="AA236">
        <v>11.6</v>
      </c>
      <c r="AB236">
        <v>0</v>
      </c>
      <c r="AC236">
        <v>0</v>
      </c>
      <c r="AD236">
        <v>1</v>
      </c>
      <c r="AE236">
        <v>0</v>
      </c>
      <c r="AF236" t="s">
        <v>349</v>
      </c>
      <c r="AG236">
        <v>0.06</v>
      </c>
      <c r="AH236">
        <v>2</v>
      </c>
      <c r="AI236">
        <v>42559866</v>
      </c>
      <c r="AJ236">
        <v>243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</row>
    <row r="237" spans="1:44" x14ac:dyDescent="0.2">
      <c r="A237">
        <f>ROW(Source!A195)</f>
        <v>195</v>
      </c>
      <c r="B237">
        <v>42559877</v>
      </c>
      <c r="C237">
        <v>42559862</v>
      </c>
      <c r="D237">
        <v>38704489</v>
      </c>
      <c r="E237">
        <v>1</v>
      </c>
      <c r="F237">
        <v>1</v>
      </c>
      <c r="G237">
        <v>1</v>
      </c>
      <c r="H237">
        <v>3</v>
      </c>
      <c r="I237" t="s">
        <v>191</v>
      </c>
      <c r="J237" t="s">
        <v>325</v>
      </c>
      <c r="K237" t="s">
        <v>193</v>
      </c>
      <c r="L237">
        <v>1348</v>
      </c>
      <c r="N237">
        <v>1009</v>
      </c>
      <c r="O237" t="s">
        <v>594</v>
      </c>
      <c r="P237" t="s">
        <v>594</v>
      </c>
      <c r="Q237">
        <v>1000</v>
      </c>
      <c r="X237">
        <v>2.2100000000000002E-2</v>
      </c>
      <c r="Y237">
        <v>22532.99</v>
      </c>
      <c r="Z237">
        <v>0</v>
      </c>
      <c r="AA237">
        <v>0</v>
      </c>
      <c r="AB237">
        <v>0</v>
      </c>
      <c r="AC237">
        <v>0</v>
      </c>
      <c r="AD237">
        <v>1</v>
      </c>
      <c r="AE237">
        <v>0</v>
      </c>
      <c r="AF237" t="s">
        <v>349</v>
      </c>
      <c r="AG237">
        <v>2.2100000000000002E-2</v>
      </c>
      <c r="AH237">
        <v>2</v>
      </c>
      <c r="AI237">
        <v>42559867</v>
      </c>
      <c r="AJ237">
        <v>244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</row>
    <row r="238" spans="1:44" x14ac:dyDescent="0.2">
      <c r="A238">
        <f>ROW(Source!A195)</f>
        <v>195</v>
      </c>
      <c r="B238">
        <v>42559878</v>
      </c>
      <c r="C238">
        <v>42559862</v>
      </c>
      <c r="D238">
        <v>38704656</v>
      </c>
      <c r="E238">
        <v>1</v>
      </c>
      <c r="F238">
        <v>1</v>
      </c>
      <c r="G238">
        <v>1</v>
      </c>
      <c r="H238">
        <v>3</v>
      </c>
      <c r="I238" t="s">
        <v>194</v>
      </c>
      <c r="J238" t="s">
        <v>326</v>
      </c>
      <c r="K238" t="s">
        <v>196</v>
      </c>
      <c r="L238">
        <v>1348</v>
      </c>
      <c r="N238">
        <v>1009</v>
      </c>
      <c r="O238" t="s">
        <v>594</v>
      </c>
      <c r="P238" t="s">
        <v>594</v>
      </c>
      <c r="Q238">
        <v>1000</v>
      </c>
      <c r="X238">
        <v>4.5999999999999999E-3</v>
      </c>
      <c r="Y238">
        <v>16950</v>
      </c>
      <c r="Z238">
        <v>0</v>
      </c>
      <c r="AA238">
        <v>0</v>
      </c>
      <c r="AB238">
        <v>0</v>
      </c>
      <c r="AC238">
        <v>0</v>
      </c>
      <c r="AD238">
        <v>1</v>
      </c>
      <c r="AE238">
        <v>0</v>
      </c>
      <c r="AF238" t="s">
        <v>349</v>
      </c>
      <c r="AG238">
        <v>4.5999999999999999E-3</v>
      </c>
      <c r="AH238">
        <v>2</v>
      </c>
      <c r="AI238">
        <v>42559868</v>
      </c>
      <c r="AJ238">
        <v>245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</row>
    <row r="239" spans="1:44" x14ac:dyDescent="0.2">
      <c r="A239">
        <f>ROW(Source!A195)</f>
        <v>195</v>
      </c>
      <c r="B239">
        <v>42559879</v>
      </c>
      <c r="C239">
        <v>42559862</v>
      </c>
      <c r="D239">
        <v>38701862</v>
      </c>
      <c r="E239">
        <v>1</v>
      </c>
      <c r="F239">
        <v>1</v>
      </c>
      <c r="G239">
        <v>1</v>
      </c>
      <c r="H239">
        <v>3</v>
      </c>
      <c r="I239" t="s">
        <v>182</v>
      </c>
      <c r="J239" t="s">
        <v>183</v>
      </c>
      <c r="K239" t="s">
        <v>184</v>
      </c>
      <c r="L239">
        <v>1327</v>
      </c>
      <c r="N239">
        <v>1005</v>
      </c>
      <c r="O239" t="s">
        <v>408</v>
      </c>
      <c r="P239" t="s">
        <v>408</v>
      </c>
      <c r="Q239">
        <v>1</v>
      </c>
      <c r="X239">
        <v>1.1000000000000001</v>
      </c>
      <c r="Y239">
        <v>72.31</v>
      </c>
      <c r="Z239">
        <v>0</v>
      </c>
      <c r="AA239">
        <v>0</v>
      </c>
      <c r="AB239">
        <v>0</v>
      </c>
      <c r="AC239">
        <v>0</v>
      </c>
      <c r="AD239">
        <v>1</v>
      </c>
      <c r="AE239">
        <v>0</v>
      </c>
      <c r="AF239" t="s">
        <v>349</v>
      </c>
      <c r="AG239">
        <v>1.1000000000000001</v>
      </c>
      <c r="AH239">
        <v>2</v>
      </c>
      <c r="AI239">
        <v>42559869</v>
      </c>
      <c r="AJ239">
        <v>246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</row>
    <row r="240" spans="1:44" x14ac:dyDescent="0.2">
      <c r="A240">
        <f>ROW(Source!A195)</f>
        <v>195</v>
      </c>
      <c r="B240">
        <v>42559880</v>
      </c>
      <c r="C240">
        <v>42559862</v>
      </c>
      <c r="D240">
        <v>38703880</v>
      </c>
      <c r="E240">
        <v>1</v>
      </c>
      <c r="F240">
        <v>1</v>
      </c>
      <c r="G240">
        <v>1</v>
      </c>
      <c r="H240">
        <v>3</v>
      </c>
      <c r="I240" t="s">
        <v>185</v>
      </c>
      <c r="J240" t="s">
        <v>186</v>
      </c>
      <c r="K240" t="s">
        <v>187</v>
      </c>
      <c r="L240">
        <v>1348</v>
      </c>
      <c r="N240">
        <v>1009</v>
      </c>
      <c r="O240" t="s">
        <v>594</v>
      </c>
      <c r="P240" t="s">
        <v>594</v>
      </c>
      <c r="Q240">
        <v>1000</v>
      </c>
      <c r="X240">
        <v>3.78E-2</v>
      </c>
      <c r="Y240">
        <v>4294.0200000000004</v>
      </c>
      <c r="Z240">
        <v>0</v>
      </c>
      <c r="AA240">
        <v>0</v>
      </c>
      <c r="AB240">
        <v>0</v>
      </c>
      <c r="AC240">
        <v>0</v>
      </c>
      <c r="AD240">
        <v>1</v>
      </c>
      <c r="AE240">
        <v>0</v>
      </c>
      <c r="AF240" t="s">
        <v>349</v>
      </c>
      <c r="AG240">
        <v>3.78E-2</v>
      </c>
      <c r="AH240">
        <v>2</v>
      </c>
      <c r="AI240">
        <v>42559870</v>
      </c>
      <c r="AJ240">
        <v>247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</row>
    <row r="241" spans="1:44" x14ac:dyDescent="0.2">
      <c r="A241">
        <f>ROW(Source!A195)</f>
        <v>195</v>
      </c>
      <c r="B241">
        <v>42559881</v>
      </c>
      <c r="C241">
        <v>42559862</v>
      </c>
      <c r="D241">
        <v>38701883</v>
      </c>
      <c r="E241">
        <v>1</v>
      </c>
      <c r="F241">
        <v>1</v>
      </c>
      <c r="G241">
        <v>1</v>
      </c>
      <c r="H241">
        <v>3</v>
      </c>
      <c r="I241" t="s">
        <v>59</v>
      </c>
      <c r="J241" t="s">
        <v>60</v>
      </c>
      <c r="K241" t="s">
        <v>61</v>
      </c>
      <c r="L241">
        <v>1346</v>
      </c>
      <c r="N241">
        <v>1009</v>
      </c>
      <c r="O241" t="s">
        <v>62</v>
      </c>
      <c r="P241" t="s">
        <v>62</v>
      </c>
      <c r="Q241">
        <v>1</v>
      </c>
      <c r="X241">
        <v>0.18</v>
      </c>
      <c r="Y241">
        <v>1.81</v>
      </c>
      <c r="Z241">
        <v>0</v>
      </c>
      <c r="AA241">
        <v>0</v>
      </c>
      <c r="AB241">
        <v>0</v>
      </c>
      <c r="AC241">
        <v>0</v>
      </c>
      <c r="AD241">
        <v>1</v>
      </c>
      <c r="AE241">
        <v>0</v>
      </c>
      <c r="AF241" t="s">
        <v>349</v>
      </c>
      <c r="AG241">
        <v>0.18</v>
      </c>
      <c r="AH241">
        <v>2</v>
      </c>
      <c r="AI241">
        <v>42559871</v>
      </c>
      <c r="AJ241">
        <v>248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</row>
    <row r="242" spans="1:44" x14ac:dyDescent="0.2">
      <c r="A242">
        <f>ROW(Source!A195)</f>
        <v>195</v>
      </c>
      <c r="B242">
        <v>42559882</v>
      </c>
      <c r="C242">
        <v>42559862</v>
      </c>
      <c r="D242">
        <v>38743951</v>
      </c>
      <c r="E242">
        <v>1</v>
      </c>
      <c r="F242">
        <v>1</v>
      </c>
      <c r="G242">
        <v>1</v>
      </c>
      <c r="H242">
        <v>3</v>
      </c>
      <c r="I242" t="s">
        <v>80</v>
      </c>
      <c r="J242" t="s">
        <v>302</v>
      </c>
      <c r="K242" t="s">
        <v>82</v>
      </c>
      <c r="L242">
        <v>1339</v>
      </c>
      <c r="N242">
        <v>1007</v>
      </c>
      <c r="O242" t="s">
        <v>83</v>
      </c>
      <c r="P242" t="s">
        <v>83</v>
      </c>
      <c r="Q242">
        <v>1</v>
      </c>
      <c r="X242">
        <v>2.3999999999999998E-3</v>
      </c>
      <c r="Y242">
        <v>74.59</v>
      </c>
      <c r="Z242">
        <v>0</v>
      </c>
      <c r="AA242">
        <v>0</v>
      </c>
      <c r="AB242">
        <v>0</v>
      </c>
      <c r="AC242">
        <v>0</v>
      </c>
      <c r="AD242">
        <v>1</v>
      </c>
      <c r="AE242">
        <v>0</v>
      </c>
      <c r="AF242" t="s">
        <v>349</v>
      </c>
      <c r="AG242">
        <v>2.3999999999999998E-3</v>
      </c>
      <c r="AH242">
        <v>2</v>
      </c>
      <c r="AI242">
        <v>42559872</v>
      </c>
      <c r="AJ242">
        <v>249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</row>
    <row r="243" spans="1:44" x14ac:dyDescent="0.2">
      <c r="A243">
        <f>ROW(Source!A196)</f>
        <v>196</v>
      </c>
      <c r="B243">
        <v>42559895</v>
      </c>
      <c r="C243">
        <v>42559883</v>
      </c>
      <c r="D243">
        <v>18409850</v>
      </c>
      <c r="E243">
        <v>1</v>
      </c>
      <c r="F243">
        <v>1</v>
      </c>
      <c r="G243">
        <v>1</v>
      </c>
      <c r="H243">
        <v>1</v>
      </c>
      <c r="I243" t="s">
        <v>253</v>
      </c>
      <c r="J243" t="s">
        <v>349</v>
      </c>
      <c r="K243" t="s">
        <v>254</v>
      </c>
      <c r="L243">
        <v>1369</v>
      </c>
      <c r="N243">
        <v>1013</v>
      </c>
      <c r="O243" t="s">
        <v>29</v>
      </c>
      <c r="P243" t="s">
        <v>29</v>
      </c>
      <c r="Q243">
        <v>1</v>
      </c>
      <c r="X243">
        <v>51.01</v>
      </c>
      <c r="Y243">
        <v>0</v>
      </c>
      <c r="Z243">
        <v>0</v>
      </c>
      <c r="AA243">
        <v>0</v>
      </c>
      <c r="AB243">
        <v>9.07</v>
      </c>
      <c r="AC243">
        <v>0</v>
      </c>
      <c r="AD243">
        <v>1</v>
      </c>
      <c r="AE243">
        <v>1</v>
      </c>
      <c r="AF243" t="s">
        <v>401</v>
      </c>
      <c r="AG243">
        <v>70.393799999999999</v>
      </c>
      <c r="AH243">
        <v>2</v>
      </c>
      <c r="AI243">
        <v>42559884</v>
      </c>
      <c r="AJ243">
        <v>250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</row>
    <row r="244" spans="1:44" x14ac:dyDescent="0.2">
      <c r="A244">
        <f>ROW(Source!A196)</f>
        <v>196</v>
      </c>
      <c r="B244">
        <v>42559896</v>
      </c>
      <c r="C244">
        <v>42559883</v>
      </c>
      <c r="D244">
        <v>121548</v>
      </c>
      <c r="E244">
        <v>1</v>
      </c>
      <c r="F244">
        <v>1</v>
      </c>
      <c r="G244">
        <v>1</v>
      </c>
      <c r="H244">
        <v>1</v>
      </c>
      <c r="I244" t="s">
        <v>374</v>
      </c>
      <c r="J244" t="s">
        <v>349</v>
      </c>
      <c r="K244" t="s">
        <v>30</v>
      </c>
      <c r="L244">
        <v>608254</v>
      </c>
      <c r="N244">
        <v>1013</v>
      </c>
      <c r="O244" t="s">
        <v>31</v>
      </c>
      <c r="P244" t="s">
        <v>31</v>
      </c>
      <c r="Q244">
        <v>1</v>
      </c>
      <c r="X244">
        <v>0.01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1</v>
      </c>
      <c r="AE244">
        <v>2</v>
      </c>
      <c r="AF244" t="s">
        <v>400</v>
      </c>
      <c r="AG244">
        <v>1.4999999999999999E-2</v>
      </c>
      <c r="AH244">
        <v>2</v>
      </c>
      <c r="AI244">
        <v>42559885</v>
      </c>
      <c r="AJ244">
        <v>251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</row>
    <row r="245" spans="1:44" x14ac:dyDescent="0.2">
      <c r="A245">
        <f>ROW(Source!A196)</f>
        <v>196</v>
      </c>
      <c r="B245">
        <v>42559897</v>
      </c>
      <c r="C245">
        <v>42559883</v>
      </c>
      <c r="D245">
        <v>38766639</v>
      </c>
      <c r="E245">
        <v>1</v>
      </c>
      <c r="F245">
        <v>1</v>
      </c>
      <c r="G245">
        <v>1</v>
      </c>
      <c r="H245">
        <v>2</v>
      </c>
      <c r="I245" t="s">
        <v>53</v>
      </c>
      <c r="J245" t="s">
        <v>54</v>
      </c>
      <c r="K245" t="s">
        <v>55</v>
      </c>
      <c r="L245">
        <v>1368</v>
      </c>
      <c r="N245">
        <v>1011</v>
      </c>
      <c r="O245" t="s">
        <v>35</v>
      </c>
      <c r="P245" t="s">
        <v>35</v>
      </c>
      <c r="Q245">
        <v>1</v>
      </c>
      <c r="X245">
        <v>0.01</v>
      </c>
      <c r="Y245">
        <v>0</v>
      </c>
      <c r="Z245">
        <v>31.26</v>
      </c>
      <c r="AA245">
        <v>13.5</v>
      </c>
      <c r="AB245">
        <v>0</v>
      </c>
      <c r="AC245">
        <v>0</v>
      </c>
      <c r="AD245">
        <v>1</v>
      </c>
      <c r="AE245">
        <v>0</v>
      </c>
      <c r="AF245" t="s">
        <v>400</v>
      </c>
      <c r="AG245">
        <v>1.4999999999999999E-2</v>
      </c>
      <c r="AH245">
        <v>2</v>
      </c>
      <c r="AI245">
        <v>42559886</v>
      </c>
      <c r="AJ245">
        <v>252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</row>
    <row r="246" spans="1:44" x14ac:dyDescent="0.2">
      <c r="A246">
        <f>ROW(Source!A196)</f>
        <v>196</v>
      </c>
      <c r="B246">
        <v>42559898</v>
      </c>
      <c r="C246">
        <v>42559883</v>
      </c>
      <c r="D246">
        <v>38768996</v>
      </c>
      <c r="E246">
        <v>1</v>
      </c>
      <c r="F246">
        <v>1</v>
      </c>
      <c r="G246">
        <v>1</v>
      </c>
      <c r="H246">
        <v>2</v>
      </c>
      <c r="I246" t="s">
        <v>42</v>
      </c>
      <c r="J246" t="s">
        <v>43</v>
      </c>
      <c r="K246" t="s">
        <v>44</v>
      </c>
      <c r="L246">
        <v>1368</v>
      </c>
      <c r="N246">
        <v>1011</v>
      </c>
      <c r="O246" t="s">
        <v>35</v>
      </c>
      <c r="P246" t="s">
        <v>35</v>
      </c>
      <c r="Q246">
        <v>1</v>
      </c>
      <c r="X246">
        <v>0.11</v>
      </c>
      <c r="Y246">
        <v>0</v>
      </c>
      <c r="Z246">
        <v>87.17</v>
      </c>
      <c r="AA246">
        <v>11.6</v>
      </c>
      <c r="AB246">
        <v>0</v>
      </c>
      <c r="AC246">
        <v>0</v>
      </c>
      <c r="AD246">
        <v>1</v>
      </c>
      <c r="AE246">
        <v>0</v>
      </c>
      <c r="AF246" t="s">
        <v>400</v>
      </c>
      <c r="AG246">
        <v>0.16500000000000001</v>
      </c>
      <c r="AH246">
        <v>2</v>
      </c>
      <c r="AI246">
        <v>42559887</v>
      </c>
      <c r="AJ246">
        <v>253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</row>
    <row r="247" spans="1:44" x14ac:dyDescent="0.2">
      <c r="A247">
        <f>ROW(Source!A196)</f>
        <v>196</v>
      </c>
      <c r="B247">
        <v>42559899</v>
      </c>
      <c r="C247">
        <v>42559883</v>
      </c>
      <c r="D247">
        <v>38704427</v>
      </c>
      <c r="E247">
        <v>1</v>
      </c>
      <c r="F247">
        <v>1</v>
      </c>
      <c r="G247">
        <v>1</v>
      </c>
      <c r="H247">
        <v>3</v>
      </c>
      <c r="I247" t="s">
        <v>56</v>
      </c>
      <c r="J247" t="s">
        <v>57</v>
      </c>
      <c r="K247" t="s">
        <v>58</v>
      </c>
      <c r="L247">
        <v>1348</v>
      </c>
      <c r="N247">
        <v>1009</v>
      </c>
      <c r="O247" t="s">
        <v>594</v>
      </c>
      <c r="P247" t="s">
        <v>594</v>
      </c>
      <c r="Q247">
        <v>1000</v>
      </c>
      <c r="X247">
        <v>1.8370000000000001E-2</v>
      </c>
      <c r="Y247">
        <v>15707</v>
      </c>
      <c r="Z247">
        <v>0</v>
      </c>
      <c r="AA247">
        <v>0</v>
      </c>
      <c r="AB247">
        <v>0</v>
      </c>
      <c r="AC247">
        <v>0</v>
      </c>
      <c r="AD247">
        <v>1</v>
      </c>
      <c r="AE247">
        <v>0</v>
      </c>
      <c r="AF247" t="s">
        <v>349</v>
      </c>
      <c r="AG247">
        <v>1.8370000000000001E-2</v>
      </c>
      <c r="AH247">
        <v>2</v>
      </c>
      <c r="AI247">
        <v>42559888</v>
      </c>
      <c r="AJ247">
        <v>254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</row>
    <row r="248" spans="1:44" x14ac:dyDescent="0.2">
      <c r="A248">
        <f>ROW(Source!A196)</f>
        <v>196</v>
      </c>
      <c r="B248">
        <v>42559900</v>
      </c>
      <c r="C248">
        <v>42559883</v>
      </c>
      <c r="D248">
        <v>38701862</v>
      </c>
      <c r="E248">
        <v>1</v>
      </c>
      <c r="F248">
        <v>1</v>
      </c>
      <c r="G248">
        <v>1</v>
      </c>
      <c r="H248">
        <v>3</v>
      </c>
      <c r="I248" t="s">
        <v>182</v>
      </c>
      <c r="J248" t="s">
        <v>183</v>
      </c>
      <c r="K248" t="s">
        <v>184</v>
      </c>
      <c r="L248">
        <v>1327</v>
      </c>
      <c r="N248">
        <v>1005</v>
      </c>
      <c r="O248" t="s">
        <v>408</v>
      </c>
      <c r="P248" t="s">
        <v>408</v>
      </c>
      <c r="Q248">
        <v>1</v>
      </c>
      <c r="X248">
        <v>0.84</v>
      </c>
      <c r="Y248">
        <v>72.31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 t="s">
        <v>349</v>
      </c>
      <c r="AG248">
        <v>0.84</v>
      </c>
      <c r="AH248">
        <v>2</v>
      </c>
      <c r="AI248">
        <v>42559889</v>
      </c>
      <c r="AJ248">
        <v>255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</row>
    <row r="249" spans="1:44" x14ac:dyDescent="0.2">
      <c r="A249">
        <f>ROW(Source!A196)</f>
        <v>196</v>
      </c>
      <c r="B249">
        <v>42559901</v>
      </c>
      <c r="C249">
        <v>42559883</v>
      </c>
      <c r="D249">
        <v>38703878</v>
      </c>
      <c r="E249">
        <v>1</v>
      </c>
      <c r="F249">
        <v>1</v>
      </c>
      <c r="G249">
        <v>1</v>
      </c>
      <c r="H249">
        <v>3</v>
      </c>
      <c r="I249" t="s">
        <v>76</v>
      </c>
      <c r="J249" t="s">
        <v>301</v>
      </c>
      <c r="K249" t="s">
        <v>78</v>
      </c>
      <c r="L249">
        <v>1348</v>
      </c>
      <c r="N249">
        <v>1009</v>
      </c>
      <c r="O249" t="s">
        <v>594</v>
      </c>
      <c r="P249" t="s">
        <v>594</v>
      </c>
      <c r="Q249">
        <v>1000</v>
      </c>
      <c r="X249">
        <v>5.0999999999999997E-2</v>
      </c>
      <c r="Y249">
        <v>2898.5</v>
      </c>
      <c r="Z249">
        <v>0</v>
      </c>
      <c r="AA249">
        <v>0</v>
      </c>
      <c r="AB249">
        <v>0</v>
      </c>
      <c r="AC249">
        <v>0</v>
      </c>
      <c r="AD249">
        <v>1</v>
      </c>
      <c r="AE249">
        <v>0</v>
      </c>
      <c r="AF249" t="s">
        <v>349</v>
      </c>
      <c r="AG249">
        <v>5.0999999999999997E-2</v>
      </c>
      <c r="AH249">
        <v>2</v>
      </c>
      <c r="AI249">
        <v>42559890</v>
      </c>
      <c r="AJ249">
        <v>256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</row>
    <row r="250" spans="1:44" x14ac:dyDescent="0.2">
      <c r="A250">
        <f>ROW(Source!A196)</f>
        <v>196</v>
      </c>
      <c r="B250">
        <v>42559902</v>
      </c>
      <c r="C250">
        <v>42559883</v>
      </c>
      <c r="D250">
        <v>38701883</v>
      </c>
      <c r="E250">
        <v>1</v>
      </c>
      <c r="F250">
        <v>1</v>
      </c>
      <c r="G250">
        <v>1</v>
      </c>
      <c r="H250">
        <v>3</v>
      </c>
      <c r="I250" t="s">
        <v>59</v>
      </c>
      <c r="J250" t="s">
        <v>60</v>
      </c>
      <c r="K250" t="s">
        <v>61</v>
      </c>
      <c r="L250">
        <v>1346</v>
      </c>
      <c r="N250">
        <v>1009</v>
      </c>
      <c r="O250" t="s">
        <v>62</v>
      </c>
      <c r="P250" t="s">
        <v>62</v>
      </c>
      <c r="Q250">
        <v>1</v>
      </c>
      <c r="X250">
        <v>0.31</v>
      </c>
      <c r="Y250">
        <v>1.81</v>
      </c>
      <c r="Z250">
        <v>0</v>
      </c>
      <c r="AA250">
        <v>0</v>
      </c>
      <c r="AB250">
        <v>0</v>
      </c>
      <c r="AC250">
        <v>0</v>
      </c>
      <c r="AD250">
        <v>1</v>
      </c>
      <c r="AE250">
        <v>0</v>
      </c>
      <c r="AF250" t="s">
        <v>349</v>
      </c>
      <c r="AG250">
        <v>0.31</v>
      </c>
      <c r="AH250">
        <v>2</v>
      </c>
      <c r="AI250">
        <v>42559891</v>
      </c>
      <c r="AJ250">
        <v>257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</row>
    <row r="251" spans="1:44" x14ac:dyDescent="0.2">
      <c r="A251">
        <f>ROW(Source!A196)</f>
        <v>196</v>
      </c>
      <c r="B251">
        <v>42559903</v>
      </c>
      <c r="C251">
        <v>42559883</v>
      </c>
      <c r="D251">
        <v>38703434</v>
      </c>
      <c r="E251">
        <v>1</v>
      </c>
      <c r="F251">
        <v>1</v>
      </c>
      <c r="G251">
        <v>1</v>
      </c>
      <c r="H251">
        <v>3</v>
      </c>
      <c r="I251" t="s">
        <v>293</v>
      </c>
      <c r="J251" t="s">
        <v>339</v>
      </c>
      <c r="K251" t="s">
        <v>295</v>
      </c>
      <c r="L251">
        <v>1348</v>
      </c>
      <c r="N251">
        <v>1009</v>
      </c>
      <c r="O251" t="s">
        <v>594</v>
      </c>
      <c r="P251" t="s">
        <v>594</v>
      </c>
      <c r="Q251">
        <v>1000</v>
      </c>
      <c r="X251">
        <v>7.4999999999999997E-3</v>
      </c>
      <c r="Y251">
        <v>25764</v>
      </c>
      <c r="Z251">
        <v>0</v>
      </c>
      <c r="AA251">
        <v>0</v>
      </c>
      <c r="AB251">
        <v>0</v>
      </c>
      <c r="AC251">
        <v>0</v>
      </c>
      <c r="AD251">
        <v>1</v>
      </c>
      <c r="AE251">
        <v>0</v>
      </c>
      <c r="AF251" t="s">
        <v>349</v>
      </c>
      <c r="AG251">
        <v>7.4999999999999997E-3</v>
      </c>
      <c r="AH251">
        <v>2</v>
      </c>
      <c r="AI251">
        <v>42559892</v>
      </c>
      <c r="AJ251">
        <v>258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</row>
    <row r="252" spans="1:44" x14ac:dyDescent="0.2">
      <c r="A252">
        <f>ROW(Source!A196)</f>
        <v>196</v>
      </c>
      <c r="B252">
        <v>42559904</v>
      </c>
      <c r="C252">
        <v>42559883</v>
      </c>
      <c r="D252">
        <v>38704654</v>
      </c>
      <c r="E252">
        <v>1</v>
      </c>
      <c r="F252">
        <v>1</v>
      </c>
      <c r="G252">
        <v>1</v>
      </c>
      <c r="H252">
        <v>3</v>
      </c>
      <c r="I252" t="s">
        <v>296</v>
      </c>
      <c r="J252" t="s">
        <v>340</v>
      </c>
      <c r="K252" t="s">
        <v>298</v>
      </c>
      <c r="L252">
        <v>1348</v>
      </c>
      <c r="N252">
        <v>1009</v>
      </c>
      <c r="O252" t="s">
        <v>594</v>
      </c>
      <c r="P252" t="s">
        <v>594</v>
      </c>
      <c r="Q252">
        <v>1000</v>
      </c>
      <c r="X252">
        <v>1.1299999999999999E-2</v>
      </c>
      <c r="Y252">
        <v>26230</v>
      </c>
      <c r="Z252">
        <v>0</v>
      </c>
      <c r="AA252">
        <v>0</v>
      </c>
      <c r="AB252">
        <v>0</v>
      </c>
      <c r="AC252">
        <v>0</v>
      </c>
      <c r="AD252">
        <v>1</v>
      </c>
      <c r="AE252">
        <v>0</v>
      </c>
      <c r="AF252" t="s">
        <v>349</v>
      </c>
      <c r="AG252">
        <v>1.1299999999999999E-2</v>
      </c>
      <c r="AH252">
        <v>2</v>
      </c>
      <c r="AI252">
        <v>42559893</v>
      </c>
      <c r="AJ252">
        <v>259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</row>
    <row r="253" spans="1:44" x14ac:dyDescent="0.2">
      <c r="A253">
        <f>ROW(Source!A196)</f>
        <v>196</v>
      </c>
      <c r="B253">
        <v>42559905</v>
      </c>
      <c r="C253">
        <v>42559883</v>
      </c>
      <c r="D253">
        <v>38743951</v>
      </c>
      <c r="E253">
        <v>1</v>
      </c>
      <c r="F253">
        <v>1</v>
      </c>
      <c r="G253">
        <v>1</v>
      </c>
      <c r="H253">
        <v>3</v>
      </c>
      <c r="I253" t="s">
        <v>80</v>
      </c>
      <c r="J253" t="s">
        <v>302</v>
      </c>
      <c r="K253" t="s">
        <v>82</v>
      </c>
      <c r="L253">
        <v>1339</v>
      </c>
      <c r="N253">
        <v>1007</v>
      </c>
      <c r="O253" t="s">
        <v>83</v>
      </c>
      <c r="P253" t="s">
        <v>83</v>
      </c>
      <c r="Q253">
        <v>1</v>
      </c>
      <c r="X253">
        <v>2.3999999999999998E-3</v>
      </c>
      <c r="Y253">
        <v>74.59</v>
      </c>
      <c r="Z253">
        <v>0</v>
      </c>
      <c r="AA253">
        <v>0</v>
      </c>
      <c r="AB253">
        <v>0</v>
      </c>
      <c r="AC253">
        <v>0</v>
      </c>
      <c r="AD253">
        <v>1</v>
      </c>
      <c r="AE253">
        <v>0</v>
      </c>
      <c r="AF253" t="s">
        <v>349</v>
      </c>
      <c r="AG253">
        <v>2.3999999999999998E-3</v>
      </c>
      <c r="AH253">
        <v>2</v>
      </c>
      <c r="AI253">
        <v>42559894</v>
      </c>
      <c r="AJ253">
        <v>260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</row>
  </sheetData>
  <phoneticPr fontId="9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Федрович. Егоров</dc:creator>
  <cp:lastModifiedBy>User-City5</cp:lastModifiedBy>
  <cp:lastPrinted>2018-05-21T10:00:51Z</cp:lastPrinted>
  <dcterms:created xsi:type="dcterms:W3CDTF">2017-10-04T09:09:59Z</dcterms:created>
  <dcterms:modified xsi:type="dcterms:W3CDTF">2018-06-19T07:36:19Z</dcterms:modified>
</cp:coreProperties>
</file>